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\Desktop\"/>
    </mc:Choice>
  </mc:AlternateContent>
  <bookViews>
    <workbookView xWindow="0" yWindow="0" windowWidth="12885" windowHeight="12810" activeTab="1"/>
  </bookViews>
  <sheets>
    <sheet name="Guidelines" sheetId="3" r:id="rId1"/>
    <sheet name="Cash-Flow-2019-Leva" sheetId="1" r:id="rId2"/>
    <sheet name="Cash-Flow-2019" sheetId="4" r:id="rId3"/>
  </sheets>
  <definedNames>
    <definedName name="Date" localSheetId="2">#REF!</definedName>
    <definedName name="Date">#REF!</definedName>
    <definedName name="_xlnm.Print_Area" localSheetId="2">'Cash-Flow-2019'!$B$1:$P$143</definedName>
    <definedName name="_xlnm.Print_Area" localSheetId="1">'Cash-Flow-2019-Leva'!$B$1:$P$143</definedName>
    <definedName name="_xlnm.Print_Area" localSheetId="0">Guidelines!$B$2:$N$81</definedName>
    <definedName name="_xlnm.Print_Titles" localSheetId="2">'Cash-Flow-2019'!$10:$12</definedName>
    <definedName name="_xlnm.Print_Titles" localSheetId="1">'Cash-Flow-2019-Leva'!$10:$12</definedName>
  </definedNames>
  <calcPr calcId="162913"/>
</workbook>
</file>

<file path=xl/calcChain.xml><?xml version="1.0" encoding="utf-8"?>
<calcChain xmlns="http://schemas.openxmlformats.org/spreadsheetml/2006/main">
  <c r="G138" i="1" l="1"/>
  <c r="G137" i="1"/>
  <c r="F138" i="1"/>
  <c r="F137" i="1"/>
  <c r="M129" i="1"/>
  <c r="L129" i="1"/>
  <c r="J129" i="1"/>
  <c r="I129" i="1"/>
  <c r="G129" i="1"/>
  <c r="F129" i="1"/>
  <c r="G127" i="4"/>
  <c r="P127" i="4"/>
  <c r="F127" i="4"/>
  <c r="O127" i="4"/>
  <c r="M17" i="4"/>
  <c r="L17" i="4"/>
  <c r="O17" i="4" s="1"/>
  <c r="J17" i="4"/>
  <c r="I17" i="4"/>
  <c r="G17" i="4"/>
  <c r="P17" i="4"/>
  <c r="F17" i="4"/>
  <c r="P17" i="1"/>
  <c r="O17" i="1"/>
  <c r="M25" i="1"/>
  <c r="L25" i="1"/>
  <c r="J25" i="1"/>
  <c r="I25" i="1"/>
  <c r="I50" i="1" s="1"/>
  <c r="G25" i="1"/>
  <c r="F25" i="1"/>
  <c r="L2" i="3"/>
  <c r="S1" i="4"/>
  <c r="S101" i="4"/>
  <c r="R101" i="4"/>
  <c r="Q79" i="4"/>
  <c r="K67" i="3"/>
  <c r="F25" i="3"/>
  <c r="L35" i="3"/>
  <c r="F50" i="3"/>
  <c r="G49" i="3"/>
  <c r="F48" i="3"/>
  <c r="H7" i="3"/>
  <c r="G32" i="3" s="1"/>
  <c r="J36" i="3"/>
  <c r="E69" i="3"/>
  <c r="H68" i="3"/>
  <c r="E66" i="3"/>
  <c r="L60" i="3"/>
  <c r="P1" i="4"/>
  <c r="P5" i="4"/>
  <c r="R8" i="4"/>
  <c r="O8" i="4"/>
  <c r="I11" i="4" s="1"/>
  <c r="M3" i="4"/>
  <c r="H3" i="4"/>
  <c r="M1" i="4"/>
  <c r="I1" i="4"/>
  <c r="B3" i="4"/>
  <c r="B1" i="4"/>
  <c r="D8" i="4" s="1"/>
  <c r="P11" i="1"/>
  <c r="P11" i="4" s="1"/>
  <c r="O11" i="1"/>
  <c r="M11" i="1"/>
  <c r="M11" i="4" s="1"/>
  <c r="J11" i="1"/>
  <c r="J11" i="4" s="1"/>
  <c r="I11" i="1"/>
  <c r="G11" i="1"/>
  <c r="G11" i="4" s="1"/>
  <c r="L11" i="1"/>
  <c r="F11" i="1"/>
  <c r="F11" i="4"/>
  <c r="R6" i="4"/>
  <c r="R8" i="1"/>
  <c r="R6" i="1"/>
  <c r="D8" i="1"/>
  <c r="H143" i="4"/>
  <c r="H142" i="4"/>
  <c r="I143" i="4"/>
  <c r="I142" i="4"/>
  <c r="P12" i="4"/>
  <c r="O12" i="4"/>
  <c r="P10" i="4"/>
  <c r="P133" i="1"/>
  <c r="P132" i="1"/>
  <c r="P131" i="1"/>
  <c r="P128" i="1"/>
  <c r="P126" i="1"/>
  <c r="P129" i="1" s="1"/>
  <c r="P125" i="1"/>
  <c r="P124" i="1"/>
  <c r="P119" i="1"/>
  <c r="P118" i="1"/>
  <c r="P120" i="1" s="1"/>
  <c r="P115" i="1"/>
  <c r="P114" i="1"/>
  <c r="P111" i="1"/>
  <c r="P110" i="1"/>
  <c r="P112" i="1"/>
  <c r="P107" i="1"/>
  <c r="P106" i="1"/>
  <c r="P108" i="1" s="1"/>
  <c r="P122" i="1" s="1"/>
  <c r="P100" i="1"/>
  <c r="P101" i="1" s="1"/>
  <c r="P99" i="1"/>
  <c r="P96" i="1"/>
  <c r="P95" i="1"/>
  <c r="P97" i="1"/>
  <c r="P94" i="1"/>
  <c r="P93" i="1"/>
  <c r="P90" i="1"/>
  <c r="P89" i="1"/>
  <c r="P91" i="1" s="1"/>
  <c r="P103" i="1" s="1"/>
  <c r="P82" i="1"/>
  <c r="P81" i="1"/>
  <c r="P83" i="1" s="1"/>
  <c r="P76" i="1"/>
  <c r="P75" i="1"/>
  <c r="P77" i="1" s="1"/>
  <c r="P72" i="1"/>
  <c r="P73" i="1" s="1"/>
  <c r="P71" i="1"/>
  <c r="P68" i="1"/>
  <c r="P67" i="1"/>
  <c r="P69" i="1" s="1"/>
  <c r="P64" i="1"/>
  <c r="P63" i="1"/>
  <c r="P62" i="1"/>
  <c r="P61" i="1"/>
  <c r="P60" i="1"/>
  <c r="P65" i="1"/>
  <c r="P57" i="1"/>
  <c r="P56" i="1"/>
  <c r="P55" i="1"/>
  <c r="P54" i="1"/>
  <c r="P53" i="1"/>
  <c r="P47" i="1"/>
  <c r="P46" i="1"/>
  <c r="P45" i="1"/>
  <c r="P44" i="1"/>
  <c r="P48" i="1" s="1"/>
  <c r="P42" i="1"/>
  <c r="P40" i="1"/>
  <c r="P39" i="1"/>
  <c r="P38" i="1"/>
  <c r="P37" i="1"/>
  <c r="P29" i="1"/>
  <c r="P28" i="1"/>
  <c r="P30" i="1" s="1"/>
  <c r="P27" i="1"/>
  <c r="P24" i="1"/>
  <c r="P23" i="1"/>
  <c r="P22" i="1"/>
  <c r="P21" i="1"/>
  <c r="P20" i="1"/>
  <c r="P19" i="1"/>
  <c r="P18" i="1"/>
  <c r="P16" i="1"/>
  <c r="P15" i="1"/>
  <c r="M10" i="4"/>
  <c r="J10" i="4"/>
  <c r="M133" i="4"/>
  <c r="M132" i="4"/>
  <c r="P132" i="4" s="1"/>
  <c r="M131" i="4"/>
  <c r="M134" i="4" s="1"/>
  <c r="M126" i="4"/>
  <c r="M125" i="4"/>
  <c r="M124" i="4"/>
  <c r="M119" i="4"/>
  <c r="M118" i="4"/>
  <c r="M120" i="4" s="1"/>
  <c r="M115" i="4"/>
  <c r="M116" i="4"/>
  <c r="M114" i="4"/>
  <c r="M111" i="4"/>
  <c r="M112" i="4" s="1"/>
  <c r="M110" i="4"/>
  <c r="M107" i="4"/>
  <c r="M106" i="4"/>
  <c r="M100" i="4"/>
  <c r="P100" i="4" s="1"/>
  <c r="M99" i="4"/>
  <c r="M96" i="4"/>
  <c r="M95" i="4"/>
  <c r="M94" i="4"/>
  <c r="M93" i="4"/>
  <c r="M90" i="4"/>
  <c r="M89" i="4"/>
  <c r="M82" i="4"/>
  <c r="P82" i="4" s="1"/>
  <c r="M81" i="4"/>
  <c r="M76" i="4"/>
  <c r="M75" i="4"/>
  <c r="M72" i="4"/>
  <c r="M71" i="4"/>
  <c r="M73" i="4" s="1"/>
  <c r="M68" i="4"/>
  <c r="M69" i="4" s="1"/>
  <c r="M67" i="4"/>
  <c r="M64" i="4"/>
  <c r="M63" i="4"/>
  <c r="M62" i="4"/>
  <c r="M61" i="4"/>
  <c r="M60" i="4"/>
  <c r="M57" i="4"/>
  <c r="M56" i="4"/>
  <c r="M55" i="4"/>
  <c r="M54" i="4"/>
  <c r="M53" i="4"/>
  <c r="M47" i="4"/>
  <c r="M46" i="4"/>
  <c r="M45" i="4"/>
  <c r="M44" i="4"/>
  <c r="M43" i="4"/>
  <c r="M42" i="4"/>
  <c r="M40" i="4"/>
  <c r="M39" i="4"/>
  <c r="M38" i="4"/>
  <c r="M37" i="4"/>
  <c r="M29" i="4"/>
  <c r="M28" i="4"/>
  <c r="M27" i="4"/>
  <c r="M24" i="4"/>
  <c r="M23" i="4"/>
  <c r="M22" i="4"/>
  <c r="M21" i="4"/>
  <c r="M20" i="4"/>
  <c r="M19" i="4"/>
  <c r="M18" i="4"/>
  <c r="M16" i="4"/>
  <c r="M25" i="4"/>
  <c r="M15" i="4"/>
  <c r="G10" i="4"/>
  <c r="F10" i="4"/>
  <c r="M134" i="1"/>
  <c r="M120" i="1"/>
  <c r="M116" i="1"/>
  <c r="M112" i="1"/>
  <c r="M108" i="1"/>
  <c r="M122" i="1" s="1"/>
  <c r="M86" i="1" s="1"/>
  <c r="M101" i="1"/>
  <c r="M97" i="1"/>
  <c r="M91" i="1"/>
  <c r="M83" i="1"/>
  <c r="M77" i="1"/>
  <c r="M73" i="1"/>
  <c r="M69" i="1"/>
  <c r="M65" i="1"/>
  <c r="M58" i="1"/>
  <c r="M48" i="1"/>
  <c r="M30" i="1"/>
  <c r="M50" i="1" s="1"/>
  <c r="M85" i="1" s="1"/>
  <c r="G143" i="4"/>
  <c r="L143" i="4"/>
  <c r="L112" i="1"/>
  <c r="I112" i="1"/>
  <c r="J112" i="1"/>
  <c r="F112" i="1"/>
  <c r="G112" i="1"/>
  <c r="G114" i="4"/>
  <c r="G115" i="4"/>
  <c r="J81" i="4"/>
  <c r="J82" i="4"/>
  <c r="O64" i="1"/>
  <c r="L133" i="4"/>
  <c r="I133" i="4"/>
  <c r="J133" i="4"/>
  <c r="F133" i="4"/>
  <c r="O133" i="4" s="1"/>
  <c r="G133" i="4"/>
  <c r="P133" i="4" s="1"/>
  <c r="P134" i="4" s="1"/>
  <c r="L132" i="4"/>
  <c r="I132" i="4"/>
  <c r="J132" i="4"/>
  <c r="F132" i="4"/>
  <c r="O132" i="4" s="1"/>
  <c r="G132" i="4"/>
  <c r="L131" i="4"/>
  <c r="I131" i="4"/>
  <c r="I134" i="4" s="1"/>
  <c r="J131" i="4"/>
  <c r="F131" i="4"/>
  <c r="G131" i="4"/>
  <c r="L126" i="4"/>
  <c r="I126" i="4"/>
  <c r="J126" i="4"/>
  <c r="F126" i="4"/>
  <c r="G126" i="4"/>
  <c r="P126" i="4" s="1"/>
  <c r="L125" i="4"/>
  <c r="I125" i="4"/>
  <c r="O125" i="4"/>
  <c r="J125" i="4"/>
  <c r="P125" i="4" s="1"/>
  <c r="F125" i="4"/>
  <c r="G125" i="4"/>
  <c r="L124" i="4"/>
  <c r="O124" i="4"/>
  <c r="I124" i="4"/>
  <c r="J124" i="4"/>
  <c r="F124" i="4"/>
  <c r="G124" i="4"/>
  <c r="P124" i="4" s="1"/>
  <c r="L119" i="4"/>
  <c r="I119" i="4"/>
  <c r="J119" i="4"/>
  <c r="F119" i="4"/>
  <c r="G119" i="4"/>
  <c r="L118" i="4"/>
  <c r="I118" i="4"/>
  <c r="I120" i="4" s="1"/>
  <c r="J118" i="4"/>
  <c r="F118" i="4"/>
  <c r="G118" i="4"/>
  <c r="L115" i="4"/>
  <c r="I115" i="4"/>
  <c r="O115" i="4" s="1"/>
  <c r="O116" i="4" s="1"/>
  <c r="J115" i="4"/>
  <c r="J116" i="4" s="1"/>
  <c r="F115" i="4"/>
  <c r="L114" i="4"/>
  <c r="L116" i="4" s="1"/>
  <c r="I114" i="4"/>
  <c r="I116" i="4" s="1"/>
  <c r="J114" i="4"/>
  <c r="F114" i="4"/>
  <c r="L111" i="4"/>
  <c r="I111" i="4"/>
  <c r="J111" i="4"/>
  <c r="F111" i="4"/>
  <c r="G111" i="4"/>
  <c r="L110" i="4"/>
  <c r="I110" i="4"/>
  <c r="J110" i="4"/>
  <c r="F110" i="4"/>
  <c r="G110" i="4"/>
  <c r="G112" i="4" s="1"/>
  <c r="L107" i="4"/>
  <c r="I107" i="4"/>
  <c r="J107" i="4"/>
  <c r="F107" i="4"/>
  <c r="O107" i="4" s="1"/>
  <c r="G107" i="4"/>
  <c r="L106" i="4"/>
  <c r="L108" i="4"/>
  <c r="I106" i="4"/>
  <c r="I108" i="4" s="1"/>
  <c r="J106" i="4"/>
  <c r="F106" i="4"/>
  <c r="G106" i="4"/>
  <c r="P106" i="4" s="1"/>
  <c r="L100" i="4"/>
  <c r="I100" i="4"/>
  <c r="I101" i="4"/>
  <c r="J100" i="4"/>
  <c r="F100" i="4"/>
  <c r="G100" i="4"/>
  <c r="L99" i="4"/>
  <c r="L101" i="4" s="1"/>
  <c r="I99" i="4"/>
  <c r="J99" i="4"/>
  <c r="J101" i="4"/>
  <c r="F99" i="4"/>
  <c r="F101" i="4" s="1"/>
  <c r="F103" i="4" s="1"/>
  <c r="G99" i="4"/>
  <c r="L96" i="4"/>
  <c r="I96" i="4"/>
  <c r="O96" i="4" s="1"/>
  <c r="J96" i="4"/>
  <c r="F96" i="4"/>
  <c r="G96" i="4"/>
  <c r="P96" i="4" s="1"/>
  <c r="L95" i="4"/>
  <c r="L97" i="4" s="1"/>
  <c r="I95" i="4"/>
  <c r="J95" i="4"/>
  <c r="F95" i="4"/>
  <c r="G95" i="4"/>
  <c r="P95" i="4" s="1"/>
  <c r="L94" i="4"/>
  <c r="I94" i="4"/>
  <c r="J94" i="4"/>
  <c r="F94" i="4"/>
  <c r="G94" i="4"/>
  <c r="L93" i="4"/>
  <c r="I93" i="4"/>
  <c r="J93" i="4"/>
  <c r="J97" i="4" s="1"/>
  <c r="F93" i="4"/>
  <c r="O93" i="4" s="1"/>
  <c r="G93" i="4"/>
  <c r="L90" i="4"/>
  <c r="I90" i="4"/>
  <c r="J90" i="4"/>
  <c r="F90" i="4"/>
  <c r="O90" i="4"/>
  <c r="G90" i="4"/>
  <c r="L89" i="4"/>
  <c r="I89" i="4"/>
  <c r="O89" i="4" s="1"/>
  <c r="O91" i="4" s="1"/>
  <c r="J89" i="4"/>
  <c r="F89" i="4"/>
  <c r="G89" i="4"/>
  <c r="G91" i="4" s="1"/>
  <c r="L82" i="4"/>
  <c r="O82" i="4" s="1"/>
  <c r="I82" i="4"/>
  <c r="F82" i="4"/>
  <c r="G82" i="4"/>
  <c r="L81" i="4"/>
  <c r="L83" i="4" s="1"/>
  <c r="I81" i="4"/>
  <c r="F81" i="4"/>
  <c r="G81" i="4"/>
  <c r="G83" i="4" s="1"/>
  <c r="L76" i="4"/>
  <c r="I76" i="4"/>
  <c r="J76" i="4"/>
  <c r="F76" i="4"/>
  <c r="O76" i="4" s="1"/>
  <c r="G76" i="4"/>
  <c r="P76" i="4" s="1"/>
  <c r="P77" i="4" s="1"/>
  <c r="L75" i="4"/>
  <c r="L77" i="4" s="1"/>
  <c r="I75" i="4"/>
  <c r="I77" i="4"/>
  <c r="J75" i="4"/>
  <c r="J77" i="4" s="1"/>
  <c r="F75" i="4"/>
  <c r="O75" i="4" s="1"/>
  <c r="O77" i="4" s="1"/>
  <c r="G75" i="4"/>
  <c r="G77" i="4" s="1"/>
  <c r="L72" i="4"/>
  <c r="I72" i="4"/>
  <c r="J72" i="4"/>
  <c r="F72" i="4"/>
  <c r="O72" i="4" s="1"/>
  <c r="O73" i="4" s="1"/>
  <c r="G72" i="4"/>
  <c r="P72" i="4" s="1"/>
  <c r="L71" i="4"/>
  <c r="I71" i="4"/>
  <c r="I73" i="4"/>
  <c r="J71" i="4"/>
  <c r="F71" i="4"/>
  <c r="F73" i="4" s="1"/>
  <c r="G71" i="4"/>
  <c r="P71" i="4" s="1"/>
  <c r="P73" i="4" s="1"/>
  <c r="L68" i="4"/>
  <c r="I68" i="4"/>
  <c r="J68" i="4"/>
  <c r="F68" i="4"/>
  <c r="G68" i="4"/>
  <c r="L67" i="4"/>
  <c r="I67" i="4"/>
  <c r="J67" i="4"/>
  <c r="J69" i="4"/>
  <c r="F67" i="4"/>
  <c r="G67" i="4"/>
  <c r="L64" i="4"/>
  <c r="I64" i="4"/>
  <c r="O64" i="4" s="1"/>
  <c r="J64" i="4"/>
  <c r="F64" i="4"/>
  <c r="G64" i="4"/>
  <c r="L63" i="4"/>
  <c r="I63" i="4"/>
  <c r="J63" i="4"/>
  <c r="F63" i="4"/>
  <c r="G63" i="4"/>
  <c r="P63" i="4"/>
  <c r="L62" i="4"/>
  <c r="I62" i="4"/>
  <c r="J62" i="4"/>
  <c r="F62" i="4"/>
  <c r="F65" i="4" s="1"/>
  <c r="G62" i="4"/>
  <c r="L61" i="4"/>
  <c r="I61" i="4"/>
  <c r="J61" i="4"/>
  <c r="J65" i="4" s="1"/>
  <c r="J79" i="4" s="1"/>
  <c r="F61" i="4"/>
  <c r="O61" i="4"/>
  <c r="G61" i="4"/>
  <c r="L60" i="4"/>
  <c r="L65" i="4" s="1"/>
  <c r="I60" i="4"/>
  <c r="J60" i="4"/>
  <c r="F60" i="4"/>
  <c r="G60" i="4"/>
  <c r="P60" i="4" s="1"/>
  <c r="L57" i="4"/>
  <c r="I57" i="4"/>
  <c r="J57" i="4"/>
  <c r="F57" i="4"/>
  <c r="G57" i="4"/>
  <c r="P57" i="4"/>
  <c r="L56" i="4"/>
  <c r="I56" i="4"/>
  <c r="J56" i="4"/>
  <c r="F56" i="4"/>
  <c r="G56" i="4"/>
  <c r="L55" i="4"/>
  <c r="O55" i="4" s="1"/>
  <c r="I55" i="4"/>
  <c r="J55" i="4"/>
  <c r="P55" i="4"/>
  <c r="P58" i="4"/>
  <c r="F55" i="4"/>
  <c r="G55" i="4"/>
  <c r="L54" i="4"/>
  <c r="I54" i="4"/>
  <c r="O54" i="4" s="1"/>
  <c r="J54" i="4"/>
  <c r="F54" i="4"/>
  <c r="G54" i="4"/>
  <c r="L53" i="4"/>
  <c r="L58" i="4" s="1"/>
  <c r="L79" i="4" s="1"/>
  <c r="I53" i="4"/>
  <c r="J53" i="4"/>
  <c r="P53" i="4"/>
  <c r="F53" i="4"/>
  <c r="O53" i="4" s="1"/>
  <c r="G53" i="4"/>
  <c r="L47" i="4"/>
  <c r="I47" i="4"/>
  <c r="J47" i="4"/>
  <c r="F47" i="4"/>
  <c r="G47" i="4"/>
  <c r="L46" i="4"/>
  <c r="I46" i="4"/>
  <c r="J46" i="4"/>
  <c r="F46" i="4"/>
  <c r="G46" i="4"/>
  <c r="L45" i="4"/>
  <c r="I45" i="4"/>
  <c r="J45" i="4"/>
  <c r="F45" i="4"/>
  <c r="O45" i="4" s="1"/>
  <c r="G45" i="4"/>
  <c r="L44" i="4"/>
  <c r="I44" i="4"/>
  <c r="I48" i="4" s="1"/>
  <c r="J44" i="4"/>
  <c r="J48" i="4" s="1"/>
  <c r="F44" i="4"/>
  <c r="G44" i="4"/>
  <c r="L43" i="4"/>
  <c r="I43" i="4"/>
  <c r="J43" i="4"/>
  <c r="F43" i="4"/>
  <c r="G43" i="4"/>
  <c r="L42" i="4"/>
  <c r="I42" i="4"/>
  <c r="J42" i="4"/>
  <c r="P42" i="4" s="1"/>
  <c r="F42" i="4"/>
  <c r="O42" i="4" s="1"/>
  <c r="G42" i="4"/>
  <c r="L40" i="4"/>
  <c r="I40" i="4"/>
  <c r="J40" i="4"/>
  <c r="F40" i="4"/>
  <c r="G40" i="4"/>
  <c r="P40" i="4" s="1"/>
  <c r="L39" i="4"/>
  <c r="I39" i="4"/>
  <c r="J39" i="4"/>
  <c r="P39" i="4" s="1"/>
  <c r="F39" i="4"/>
  <c r="O39" i="4" s="1"/>
  <c r="G39" i="4"/>
  <c r="L38" i="4"/>
  <c r="I38" i="4"/>
  <c r="J38" i="4"/>
  <c r="F38" i="4"/>
  <c r="O38" i="4" s="1"/>
  <c r="G38" i="4"/>
  <c r="P38" i="4"/>
  <c r="L37" i="4"/>
  <c r="I37" i="4"/>
  <c r="J37" i="4"/>
  <c r="P37" i="4"/>
  <c r="F37" i="4"/>
  <c r="G37" i="4"/>
  <c r="L29" i="4"/>
  <c r="I29" i="4"/>
  <c r="I30" i="4" s="1"/>
  <c r="J29" i="4"/>
  <c r="F29" i="4"/>
  <c r="G29" i="4"/>
  <c r="G30" i="4"/>
  <c r="L28" i="4"/>
  <c r="I28" i="4"/>
  <c r="J28" i="4"/>
  <c r="F28" i="4"/>
  <c r="G28" i="4"/>
  <c r="P28" i="4"/>
  <c r="L27" i="4"/>
  <c r="L30" i="4" s="1"/>
  <c r="I27" i="4"/>
  <c r="J27" i="4"/>
  <c r="F27" i="4"/>
  <c r="G27" i="4"/>
  <c r="P27" i="4" s="1"/>
  <c r="L24" i="4"/>
  <c r="O24" i="4" s="1"/>
  <c r="I24" i="4"/>
  <c r="J24" i="4"/>
  <c r="F24" i="4"/>
  <c r="G24" i="4"/>
  <c r="P24" i="4"/>
  <c r="L23" i="4"/>
  <c r="I23" i="4"/>
  <c r="O23" i="4" s="1"/>
  <c r="J23" i="4"/>
  <c r="F23" i="4"/>
  <c r="G23" i="4"/>
  <c r="P23" i="4" s="1"/>
  <c r="L22" i="4"/>
  <c r="I22" i="4"/>
  <c r="J22" i="4"/>
  <c r="F22" i="4"/>
  <c r="O22" i="4"/>
  <c r="G22" i="4"/>
  <c r="P22" i="4"/>
  <c r="L21" i="4"/>
  <c r="I21" i="4"/>
  <c r="J21" i="4"/>
  <c r="F21" i="4"/>
  <c r="G21" i="4"/>
  <c r="P21" i="4"/>
  <c r="L20" i="4"/>
  <c r="I20" i="4"/>
  <c r="I25" i="4" s="1"/>
  <c r="J20" i="4"/>
  <c r="F20" i="4"/>
  <c r="G20" i="4"/>
  <c r="P20" i="4"/>
  <c r="L19" i="4"/>
  <c r="I19" i="4"/>
  <c r="J19" i="4"/>
  <c r="F19" i="4"/>
  <c r="O19" i="4" s="1"/>
  <c r="G19" i="4"/>
  <c r="L18" i="4"/>
  <c r="I18" i="4"/>
  <c r="J18" i="4"/>
  <c r="P18" i="4" s="1"/>
  <c r="F18" i="4"/>
  <c r="G18" i="4"/>
  <c r="L16" i="4"/>
  <c r="L25" i="4"/>
  <c r="L50" i="4" s="1"/>
  <c r="I16" i="4"/>
  <c r="J16" i="4"/>
  <c r="F16" i="4"/>
  <c r="G16" i="4"/>
  <c r="P16" i="4" s="1"/>
  <c r="L15" i="4"/>
  <c r="I15" i="4"/>
  <c r="J15" i="4"/>
  <c r="F15" i="4"/>
  <c r="O15" i="4" s="1"/>
  <c r="G15" i="4"/>
  <c r="O128" i="1"/>
  <c r="O133" i="1"/>
  <c r="O134" i="1"/>
  <c r="O132" i="1"/>
  <c r="O131" i="1"/>
  <c r="O126" i="1"/>
  <c r="O125" i="1"/>
  <c r="O124" i="1"/>
  <c r="O119" i="1"/>
  <c r="O118" i="1"/>
  <c r="O120" i="1"/>
  <c r="O115" i="1"/>
  <c r="O116" i="1"/>
  <c r="O114" i="1"/>
  <c r="O111" i="1"/>
  <c r="O112" i="1" s="1"/>
  <c r="O110" i="1"/>
  <c r="O107" i="1"/>
  <c r="O106" i="1"/>
  <c r="O100" i="1"/>
  <c r="O99" i="1"/>
  <c r="O96" i="1"/>
  <c r="O95" i="1"/>
  <c r="O94" i="1"/>
  <c r="O97" i="1" s="1"/>
  <c r="O93" i="1"/>
  <c r="O90" i="1"/>
  <c r="O91" i="1" s="1"/>
  <c r="O89" i="1"/>
  <c r="O82" i="1"/>
  <c r="O81" i="1"/>
  <c r="O83" i="1"/>
  <c r="O76" i="1"/>
  <c r="O75" i="1"/>
  <c r="O72" i="1"/>
  <c r="O73" i="1"/>
  <c r="O71" i="1"/>
  <c r="O68" i="1"/>
  <c r="O67" i="1"/>
  <c r="O69" i="1"/>
  <c r="O63" i="1"/>
  <c r="O62" i="1"/>
  <c r="O61" i="1"/>
  <c r="O60" i="1"/>
  <c r="O65" i="1" s="1"/>
  <c r="O57" i="1"/>
  <c r="O56" i="1"/>
  <c r="O55" i="1"/>
  <c r="O54" i="1"/>
  <c r="O53" i="1"/>
  <c r="O47" i="1"/>
  <c r="O46" i="1"/>
  <c r="O45" i="1"/>
  <c r="O44" i="1"/>
  <c r="O48" i="1" s="1"/>
  <c r="O42" i="1"/>
  <c r="O40" i="1"/>
  <c r="O39" i="1"/>
  <c r="O38" i="1"/>
  <c r="O37" i="1"/>
  <c r="O29" i="1"/>
  <c r="O28" i="1"/>
  <c r="O27" i="1"/>
  <c r="O30" i="1" s="1"/>
  <c r="O50" i="1" s="1"/>
  <c r="O85" i="1" s="1"/>
  <c r="O24" i="1"/>
  <c r="O23" i="1"/>
  <c r="O22" i="1"/>
  <c r="O21" i="1"/>
  <c r="O20" i="1"/>
  <c r="O19" i="1"/>
  <c r="O18" i="1"/>
  <c r="O16" i="1"/>
  <c r="O15" i="1"/>
  <c r="G142" i="4"/>
  <c r="C142" i="4"/>
  <c r="L134" i="1"/>
  <c r="L120" i="1"/>
  <c r="L116" i="1"/>
  <c r="L108" i="1"/>
  <c r="L122" i="1" s="1"/>
  <c r="L101" i="1"/>
  <c r="L97" i="1"/>
  <c r="L91" i="1"/>
  <c r="L83" i="1"/>
  <c r="L77" i="1"/>
  <c r="L73" i="1"/>
  <c r="L69" i="1"/>
  <c r="L65" i="1"/>
  <c r="L58" i="1"/>
  <c r="L79" i="1" s="1"/>
  <c r="L48" i="1"/>
  <c r="L30" i="1"/>
  <c r="I134" i="1"/>
  <c r="J134" i="1"/>
  <c r="I120" i="1"/>
  <c r="J120" i="1"/>
  <c r="I116" i="1"/>
  <c r="J116" i="1"/>
  <c r="J122" i="1" s="1"/>
  <c r="I108" i="1"/>
  <c r="J108" i="1"/>
  <c r="I101" i="1"/>
  <c r="J101" i="1"/>
  <c r="I97" i="1"/>
  <c r="J97" i="1"/>
  <c r="I91" i="1"/>
  <c r="J91" i="1"/>
  <c r="I83" i="1"/>
  <c r="J83" i="1"/>
  <c r="I77" i="1"/>
  <c r="J77" i="1"/>
  <c r="I73" i="1"/>
  <c r="J73" i="1"/>
  <c r="I69" i="1"/>
  <c r="J69" i="1"/>
  <c r="I65" i="1"/>
  <c r="I79" i="1" s="1"/>
  <c r="J65" i="1"/>
  <c r="I58" i="1"/>
  <c r="J58" i="1"/>
  <c r="J79" i="1" s="1"/>
  <c r="I48" i="1"/>
  <c r="J48" i="1"/>
  <c r="I30" i="1"/>
  <c r="J30" i="1"/>
  <c r="J50" i="1"/>
  <c r="J85" i="1" s="1"/>
  <c r="F134" i="1"/>
  <c r="G134" i="1"/>
  <c r="F97" i="1"/>
  <c r="G97" i="1"/>
  <c r="G103" i="1" s="1"/>
  <c r="G86" i="1" s="1"/>
  <c r="F116" i="1"/>
  <c r="G116" i="1"/>
  <c r="F108" i="1"/>
  <c r="G108" i="1"/>
  <c r="G122" i="1" s="1"/>
  <c r="F120" i="1"/>
  <c r="F122" i="1" s="1"/>
  <c r="G120" i="1"/>
  <c r="F101" i="1"/>
  <c r="G101" i="1"/>
  <c r="F91" i="1"/>
  <c r="F103" i="1" s="1"/>
  <c r="F86" i="1" s="1"/>
  <c r="G91" i="1"/>
  <c r="G30" i="1"/>
  <c r="G50" i="1" s="1"/>
  <c r="F30" i="1"/>
  <c r="F50" i="1" s="1"/>
  <c r="F85" i="1" s="1"/>
  <c r="G48" i="1"/>
  <c r="F48" i="1"/>
  <c r="G58" i="1"/>
  <c r="G79" i="1" s="1"/>
  <c r="G85" i="1" s="1"/>
  <c r="F58" i="1"/>
  <c r="F83" i="1"/>
  <c r="G83" i="1"/>
  <c r="F77" i="1"/>
  <c r="G77" i="1"/>
  <c r="F73" i="1"/>
  <c r="G73" i="1"/>
  <c r="F69" i="1"/>
  <c r="G69" i="1"/>
  <c r="F65" i="1"/>
  <c r="F79" i="1"/>
  <c r="G65" i="1"/>
  <c r="C10" i="3"/>
  <c r="C14" i="3"/>
  <c r="C18" i="3"/>
  <c r="C21" i="3" s="1"/>
  <c r="C23" i="3"/>
  <c r="C26" i="3" s="1"/>
  <c r="C27" i="3" s="1"/>
  <c r="C29" i="3" s="1"/>
  <c r="C33" i="3" s="1"/>
  <c r="C35" i="3" s="1"/>
  <c r="C40" i="3" s="1"/>
  <c r="C42" i="3" s="1"/>
  <c r="C45" i="3" s="1"/>
  <c r="C49" i="3" s="1"/>
  <c r="C52" i="3" s="1"/>
  <c r="C57" i="3" s="1"/>
  <c r="C62" i="3" s="1"/>
  <c r="C65" i="3" s="1"/>
  <c r="C68" i="3" s="1"/>
  <c r="C74" i="3" s="1"/>
  <c r="C75" i="3" s="1"/>
  <c r="P116" i="1"/>
  <c r="P75" i="4"/>
  <c r="O71" i="4"/>
  <c r="O77" i="1"/>
  <c r="M79" i="1"/>
  <c r="M103" i="1"/>
  <c r="P134" i="1"/>
  <c r="F83" i="4"/>
  <c r="F138" i="4"/>
  <c r="F137" i="4" s="1"/>
  <c r="O21" i="4"/>
  <c r="O37" i="4"/>
  <c r="O40" i="4"/>
  <c r="L120" i="4"/>
  <c r="M30" i="4"/>
  <c r="O57" i="4"/>
  <c r="J108" i="4"/>
  <c r="J112" i="4"/>
  <c r="O126" i="4"/>
  <c r="J83" i="4"/>
  <c r="M91" i="4"/>
  <c r="P119" i="4"/>
  <c r="I83" i="4"/>
  <c r="O81" i="4"/>
  <c r="P89" i="4"/>
  <c r="P110" i="4"/>
  <c r="G120" i="4"/>
  <c r="P114" i="4"/>
  <c r="P116" i="4" s="1"/>
  <c r="F91" i="4"/>
  <c r="J30" i="4"/>
  <c r="P29" i="4"/>
  <c r="O46" i="4"/>
  <c r="I69" i="4"/>
  <c r="I91" i="4"/>
  <c r="I103" i="4" s="1"/>
  <c r="I97" i="4"/>
  <c r="M65" i="4"/>
  <c r="P64" i="4"/>
  <c r="F116" i="4"/>
  <c r="O114" i="4"/>
  <c r="P30" i="4"/>
  <c r="P62" i="4"/>
  <c r="G48" i="4"/>
  <c r="L73" i="4"/>
  <c r="F120" i="4"/>
  <c r="P131" i="4"/>
  <c r="G134" i="4"/>
  <c r="E15" i="3"/>
  <c r="K28" i="3"/>
  <c r="L39" i="3"/>
  <c r="J34" i="3"/>
  <c r="L17" i="3"/>
  <c r="G37" i="3"/>
  <c r="G138" i="4"/>
  <c r="G137" i="4"/>
  <c r="O58" i="1"/>
  <c r="O79" i="1" s="1"/>
  <c r="P56" i="4"/>
  <c r="P58" i="1"/>
  <c r="P79" i="1" s="1"/>
  <c r="P54" i="4"/>
  <c r="O18" i="4"/>
  <c r="O29" i="4"/>
  <c r="L48" i="4"/>
  <c r="P47" i="4"/>
  <c r="I58" i="4"/>
  <c r="P90" i="4"/>
  <c r="P91" i="4"/>
  <c r="J91" i="4"/>
  <c r="J103" i="4" s="1"/>
  <c r="G58" i="4"/>
  <c r="J58" i="4"/>
  <c r="P67" i="4"/>
  <c r="P69" i="4"/>
  <c r="O27" i="4"/>
  <c r="O30" i="4" s="1"/>
  <c r="G101" i="4"/>
  <c r="O110" i="4"/>
  <c r="L112" i="4"/>
  <c r="L122" i="4" s="1"/>
  <c r="O111" i="4"/>
  <c r="I112" i="4"/>
  <c r="J134" i="4"/>
  <c r="P99" i="4"/>
  <c r="P101" i="4" s="1"/>
  <c r="P68" i="4"/>
  <c r="G69" i="4"/>
  <c r="L69" i="4"/>
  <c r="O68" i="4"/>
  <c r="O16" i="4"/>
  <c r="O28" i="4"/>
  <c r="F30" i="4"/>
  <c r="O44" i="4"/>
  <c r="F48" i="4"/>
  <c r="O62" i="4"/>
  <c r="O100" i="4"/>
  <c r="O129" i="1"/>
  <c r="F97" i="4"/>
  <c r="O94" i="4"/>
  <c r="O131" i="4"/>
  <c r="O134" i="4" s="1"/>
  <c r="J103" i="1"/>
  <c r="J86" i="1" s="1"/>
  <c r="O25" i="1"/>
  <c r="J73" i="4"/>
  <c r="P93" i="4"/>
  <c r="L134" i="4"/>
  <c r="G116" i="4"/>
  <c r="P115" i="4"/>
  <c r="P46" i="4"/>
  <c r="M48" i="4"/>
  <c r="M50" i="4"/>
  <c r="P25" i="1"/>
  <c r="P50" i="1" s="1"/>
  <c r="G135" i="1"/>
  <c r="F148" i="1"/>
  <c r="F145" i="1" s="1"/>
  <c r="O112" i="4"/>
  <c r="J84" i="1"/>
  <c r="F149" i="1" l="1"/>
  <c r="F146" i="1" s="1"/>
  <c r="F135" i="1"/>
  <c r="F128" i="4"/>
  <c r="F129" i="4" s="1"/>
  <c r="F84" i="1"/>
  <c r="J148" i="1"/>
  <c r="J145" i="1" s="1"/>
  <c r="J128" i="4"/>
  <c r="J149" i="1"/>
  <c r="J146" i="1" s="1"/>
  <c r="J135" i="1"/>
  <c r="O25" i="4"/>
  <c r="L85" i="4"/>
  <c r="I50" i="4"/>
  <c r="I85" i="1"/>
  <c r="P97" i="4"/>
  <c r="P103" i="4" s="1"/>
  <c r="G148" i="1"/>
  <c r="G145" i="1" s="1"/>
  <c r="G128" i="4"/>
  <c r="G129" i="4" s="1"/>
  <c r="G149" i="1"/>
  <c r="G146" i="1" s="1"/>
  <c r="G84" i="1"/>
  <c r="O48" i="4"/>
  <c r="P85" i="1"/>
  <c r="I122" i="4"/>
  <c r="M135" i="1"/>
  <c r="M148" i="1"/>
  <c r="M145" i="1" s="1"/>
  <c r="M84" i="1"/>
  <c r="M149" i="1"/>
  <c r="M146" i="1" s="1"/>
  <c r="M128" i="4"/>
  <c r="P86" i="1"/>
  <c r="O83" i="4"/>
  <c r="F108" i="4"/>
  <c r="O60" i="4"/>
  <c r="G65" i="4"/>
  <c r="G79" i="4" s="1"/>
  <c r="P61" i="4"/>
  <c r="P65" i="4" s="1"/>
  <c r="P79" i="4" s="1"/>
  <c r="O99" i="4"/>
  <c r="O101" i="4" s="1"/>
  <c r="P111" i="4"/>
  <c r="P112" i="4" s="1"/>
  <c r="O108" i="1"/>
  <c r="O122" i="1" s="1"/>
  <c r="J25" i="4"/>
  <c r="J50" i="4" s="1"/>
  <c r="J85" i="4" s="1"/>
  <c r="F69" i="4"/>
  <c r="O67" i="4"/>
  <c r="O69" i="4" s="1"/>
  <c r="O95" i="4"/>
  <c r="O97" i="4" s="1"/>
  <c r="O103" i="4" s="1"/>
  <c r="F112" i="4"/>
  <c r="P118" i="4"/>
  <c r="P120" i="4" s="1"/>
  <c r="M58" i="4"/>
  <c r="M79" i="4" s="1"/>
  <c r="M85" i="4" s="1"/>
  <c r="M77" i="4"/>
  <c r="M108" i="4"/>
  <c r="M122" i="4" s="1"/>
  <c r="M101" i="4"/>
  <c r="F25" i="4"/>
  <c r="F50" i="4" s="1"/>
  <c r="L11" i="4"/>
  <c r="G73" i="4"/>
  <c r="P81" i="4"/>
  <c r="P83" i="4" s="1"/>
  <c r="P44" i="4"/>
  <c r="P48" i="4" s="1"/>
  <c r="L103" i="1"/>
  <c r="L86" i="1" s="1"/>
  <c r="O20" i="4"/>
  <c r="O56" i="4"/>
  <c r="O58" i="4" s="1"/>
  <c r="O63" i="4"/>
  <c r="L91" i="4"/>
  <c r="L103" i="4" s="1"/>
  <c r="O118" i="4"/>
  <c r="M129" i="4"/>
  <c r="L50" i="1"/>
  <c r="L85" i="1" s="1"/>
  <c r="J129" i="4"/>
  <c r="G97" i="4"/>
  <c r="G103" i="4" s="1"/>
  <c r="F58" i="4"/>
  <c r="O106" i="4"/>
  <c r="O108" i="4" s="1"/>
  <c r="F134" i="4"/>
  <c r="O11" i="4"/>
  <c r="G108" i="4"/>
  <c r="G122" i="4" s="1"/>
  <c r="I103" i="1"/>
  <c r="I122" i="1"/>
  <c r="O101" i="1"/>
  <c r="O103" i="1" s="1"/>
  <c r="P15" i="4"/>
  <c r="G25" i="4"/>
  <c r="G50" i="4" s="1"/>
  <c r="P19" i="4"/>
  <c r="P45" i="4"/>
  <c r="O47" i="4"/>
  <c r="I65" i="4"/>
  <c r="I79" i="4" s="1"/>
  <c r="F77" i="4"/>
  <c r="P94" i="4"/>
  <c r="P107" i="4"/>
  <c r="P108" i="4" s="1"/>
  <c r="P122" i="4" s="1"/>
  <c r="J120" i="4"/>
  <c r="J122" i="4" s="1"/>
  <c r="J86" i="4" s="1"/>
  <c r="O119" i="4"/>
  <c r="M83" i="4"/>
  <c r="M97" i="4"/>
  <c r="M103" i="4" s="1"/>
  <c r="O86" i="1" l="1"/>
  <c r="O149" i="1"/>
  <c r="O146" i="1" s="1"/>
  <c r="I86" i="1"/>
  <c r="L128" i="4"/>
  <c r="L129" i="4" s="1"/>
  <c r="L135" i="1"/>
  <c r="L148" i="1"/>
  <c r="L145" i="1" s="1"/>
  <c r="L84" i="1"/>
  <c r="L149" i="1"/>
  <c r="L146" i="1" s="1"/>
  <c r="J148" i="4"/>
  <c r="J145" i="4" s="1"/>
  <c r="J84" i="4"/>
  <c r="J151" i="4" s="1"/>
  <c r="J135" i="4"/>
  <c r="J149" i="4"/>
  <c r="J146" i="4" s="1"/>
  <c r="P25" i="4"/>
  <c r="P50" i="4" s="1"/>
  <c r="P85" i="4" s="1"/>
  <c r="F79" i="4"/>
  <c r="F85" i="4" s="1"/>
  <c r="M149" i="4"/>
  <c r="M146" i="4" s="1"/>
  <c r="O65" i="4"/>
  <c r="O79" i="4" s="1"/>
  <c r="I135" i="1"/>
  <c r="I84" i="1"/>
  <c r="I128" i="4"/>
  <c r="I129" i="4" s="1"/>
  <c r="I86" i="4" s="1"/>
  <c r="I148" i="1"/>
  <c r="I145" i="1" s="1"/>
  <c r="I149" i="1"/>
  <c r="I146" i="1" s="1"/>
  <c r="I85" i="4"/>
  <c r="L86" i="4"/>
  <c r="L148" i="4" s="1"/>
  <c r="L145" i="4" s="1"/>
  <c r="P84" i="1"/>
  <c r="P128" i="4"/>
  <c r="P129" i="4" s="1"/>
  <c r="P86" i="4" s="1"/>
  <c r="P135" i="1"/>
  <c r="P149" i="1"/>
  <c r="P146" i="1" s="1"/>
  <c r="P148" i="1"/>
  <c r="P145" i="1" s="1"/>
  <c r="O50" i="4"/>
  <c r="G85" i="4"/>
  <c r="M86" i="4"/>
  <c r="M148" i="4" s="1"/>
  <c r="M145" i="4" s="1"/>
  <c r="G86" i="4"/>
  <c r="O120" i="4"/>
  <c r="O122" i="4" s="1"/>
  <c r="F122" i="4"/>
  <c r="F86" i="4" s="1"/>
  <c r="L149" i="4"/>
  <c r="L146" i="4" s="1"/>
  <c r="F135" i="4" l="1"/>
  <c r="F149" i="4"/>
  <c r="F146" i="4" s="1"/>
  <c r="F84" i="4"/>
  <c r="F148" i="4"/>
  <c r="F145" i="4" s="1"/>
  <c r="L135" i="4"/>
  <c r="G84" i="4"/>
  <c r="G151" i="4" s="1"/>
  <c r="G135" i="4"/>
  <c r="G149" i="4"/>
  <c r="G146" i="4" s="1"/>
  <c r="G148" i="4"/>
  <c r="G145" i="4" s="1"/>
  <c r="I149" i="4"/>
  <c r="I146" i="4" s="1"/>
  <c r="I148" i="4"/>
  <c r="I145" i="4" s="1"/>
  <c r="I135" i="4"/>
  <c r="I84" i="4"/>
  <c r="I151" i="4" s="1"/>
  <c r="M135" i="4"/>
  <c r="M84" i="4"/>
  <c r="M151" i="4" s="1"/>
  <c r="L84" i="4"/>
  <c r="L151" i="4" s="1"/>
  <c r="O85" i="4"/>
  <c r="P149" i="4"/>
  <c r="P146" i="4" s="1"/>
  <c r="P148" i="4"/>
  <c r="P145" i="4" s="1"/>
  <c r="P84" i="4"/>
  <c r="P151" i="4" s="1"/>
  <c r="P135" i="4"/>
  <c r="O135" i="1"/>
  <c r="B135" i="1" s="1"/>
  <c r="O128" i="4"/>
  <c r="O129" i="4" s="1"/>
  <c r="O86" i="4" s="1"/>
  <c r="O148" i="1"/>
  <c r="O145" i="1" s="1"/>
  <c r="O84" i="1"/>
  <c r="B84" i="1" s="1"/>
  <c r="F151" i="4" l="1"/>
  <c r="O148" i="4"/>
  <c r="O145" i="4" s="1"/>
  <c r="O135" i="4"/>
  <c r="B135" i="4" s="1"/>
  <c r="O84" i="4"/>
  <c r="O151" i="4" s="1"/>
  <c r="O149" i="4"/>
  <c r="O146" i="4" s="1"/>
  <c r="B84" i="4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S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42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  <charset val="204"/>
          </rPr>
          <t>ДД</t>
        </r>
        <r>
          <rPr>
            <b/>
            <i/>
            <sz val="10"/>
            <color indexed="10"/>
            <rFont val="Times New Roman"/>
            <family val="1"/>
            <charset val="204"/>
          </rPr>
          <t>ММ</t>
        </r>
        <r>
          <rPr>
            <b/>
            <i/>
            <sz val="10"/>
            <color indexed="16"/>
            <rFont val="Times New Roman"/>
            <family val="1"/>
            <charset val="204"/>
          </rPr>
          <t>ГГГГ</t>
        </r>
        <r>
          <rPr>
            <sz val="10"/>
            <color indexed="81"/>
            <rFont val="Times New Roman"/>
            <family val="1"/>
            <charset val="204"/>
          </rPr>
          <t xml:space="preserve">.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S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D10" authorId="0" shapeId="0">
      <text>
        <r>
          <rPr>
            <sz val="11"/>
            <color indexed="81"/>
            <rFont val="Times New Roman"/>
            <family val="1"/>
            <charset val="204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  <charset val="204"/>
          </rPr>
          <t>т. 1.3</t>
        </r>
        <r>
          <rPr>
            <sz val="11"/>
            <color indexed="81"/>
            <rFont val="Times New Roman"/>
            <family val="1"/>
            <charset val="204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  <charset val="204"/>
          </rPr>
          <t>Заповед № ЗМФ-1338/22.12.2015 г.</t>
        </r>
        <r>
          <rPr>
            <sz val="11"/>
            <color indexed="18"/>
            <rFont val="Times New Roman"/>
            <family val="1"/>
            <charset val="204"/>
          </rPr>
          <t xml:space="preserve"> </t>
        </r>
        <r>
          <rPr>
            <sz val="11"/>
            <color indexed="81"/>
            <rFont val="Times New Roman"/>
            <family val="1"/>
            <charset val="204"/>
          </rPr>
          <t xml:space="preserve">на ми-нистъра на финансите - елемент от годишния финансов отчет </t>
        </r>
        <r>
          <rPr>
            <b/>
            <i/>
            <u/>
            <sz val="11"/>
            <color indexed="20"/>
            <rFont val="Times New Roman"/>
            <family val="1"/>
            <charset val="204"/>
          </rPr>
          <t>за 2019 г.</t>
        </r>
        <r>
          <rPr>
            <sz val="11"/>
            <color indexed="81"/>
            <rFont val="Times New Roman"/>
            <family val="1"/>
            <charset val="204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  <charset val="204"/>
          </rPr>
          <t>чл. 170</t>
        </r>
        <r>
          <rPr>
            <sz val="11"/>
            <color indexed="81"/>
            <rFont val="Times New Roman"/>
            <family val="1"/>
            <charset val="204"/>
          </rPr>
          <t xml:space="preserve"> от </t>
        </r>
        <r>
          <rPr>
            <sz val="11"/>
            <color indexed="18"/>
            <rFont val="Times New Roman"/>
            <family val="1"/>
            <charset val="204"/>
          </rPr>
          <t>Закона за публичните финанси</t>
        </r>
        <r>
          <rPr>
            <sz val="11"/>
            <color indexed="81"/>
            <rFont val="Times New Roman"/>
            <family val="1"/>
            <charset val="204"/>
          </rPr>
          <t>.</t>
        </r>
      </text>
    </comment>
    <comment ref="D151" authorId="0" shapeId="0">
      <text>
        <r>
          <rPr>
            <sz val="9"/>
            <color indexed="81"/>
            <rFont val="Times New Roman"/>
            <family val="1"/>
            <charset val="204"/>
          </rPr>
          <t xml:space="preserve">Виж </t>
        </r>
        <r>
          <rPr>
            <b/>
            <sz val="9"/>
            <color indexed="81"/>
            <rFont val="Times New Roman"/>
            <family val="1"/>
            <charset val="204"/>
          </rPr>
          <t xml:space="preserve">т. 17-19 </t>
        </r>
        <r>
          <rPr>
            <sz val="9"/>
            <color indexed="81"/>
            <rFont val="Times New Roman"/>
            <family val="1"/>
            <charset val="204"/>
          </rPr>
          <t xml:space="preserve">от указанията за попълване на файла
</t>
        </r>
      </text>
    </comment>
    <comment ref="D152" authorId="0" shapeId="0">
      <text>
        <r>
          <rPr>
            <sz val="9"/>
            <color indexed="81"/>
            <rFont val="Times New Roman"/>
            <family val="1"/>
            <charset val="204"/>
          </rPr>
          <t xml:space="preserve">Виж </t>
        </r>
        <r>
          <rPr>
            <b/>
            <sz val="9"/>
            <color indexed="81"/>
            <rFont val="Times New Roman"/>
            <family val="1"/>
            <charset val="204"/>
          </rPr>
          <t xml:space="preserve">т. 17-19 </t>
        </r>
        <r>
          <rPr>
            <sz val="9"/>
            <color indexed="81"/>
            <rFont val="Times New Roman"/>
            <family val="1"/>
            <charset val="204"/>
          </rPr>
          <t xml:space="preserve">от указанията за попълване на файла
</t>
        </r>
      </text>
    </comment>
  </commentList>
</comments>
</file>

<file path=xl/sharedStrings.xml><?xml version="1.0" encoding="utf-8"?>
<sst xmlns="http://schemas.openxmlformats.org/spreadsheetml/2006/main" count="531" uniqueCount="360">
  <si>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</si>
  <si>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</si>
  <si>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</si>
  <si>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</si>
  <si>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</si>
  <si>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</si>
  <si>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</si>
  <si>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</si>
  <si>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</si>
  <si>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</si>
  <si>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</si>
  <si>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</si>
  <si>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</si>
  <si>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</si>
  <si>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</si>
  <si>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</si>
  <si>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</si>
  <si>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</si>
  <si>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</si>
  <si>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</si>
  <si>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</si>
  <si>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</si>
  <si>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</si>
  <si>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</si>
  <si>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</si>
  <si>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</si>
  <si>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</si>
  <si>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</si>
  <si>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</si>
  <si>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</si>
  <si>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</si>
  <si>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</si>
  <si>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</si>
  <si>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</si>
  <si>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</si>
  <si>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</si>
  <si>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</si>
  <si>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</si>
  <si>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</si>
  <si>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</si>
  <si>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</si>
  <si>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</si>
  <si>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</si>
  <si>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</si>
  <si>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</si>
  <si>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</si>
  <si>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</si>
  <si>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</si>
  <si>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</si>
  <si>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</si>
  <si>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</si>
  <si>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</si>
  <si>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</si>
  <si>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</si>
  <si>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</si>
  <si>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</si>
  <si>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</si>
  <si>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</si>
  <si>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</si>
  <si>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</si>
  <si>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</si>
  <si>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</si>
  <si>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</si>
  <si>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</si>
  <si>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</si>
  <si>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</si>
  <si>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</si>
  <si>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</si>
  <si>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</si>
  <si>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</si>
  <si>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</si>
  <si>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</si>
  <si>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</si>
  <si>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</si>
  <si>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</si>
  <si>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</si>
  <si>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</si>
  <si>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</si>
  <si>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</si>
  <si>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</si>
  <si>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</si>
  <si>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</si>
  <si>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</si>
  <si>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</si>
  <si>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</si>
  <si>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</si>
  <si>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</si>
  <si>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</si>
  <si>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</si>
  <si>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</si>
  <si>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</si>
  <si>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</si>
  <si>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</si>
  <si>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</si>
  <si>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</si>
  <si>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</si>
  <si>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</si>
  <si>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</si>
  <si>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</si>
  <si>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</si>
  <si>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</si>
  <si>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</si>
  <si>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</si>
  <si>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</si>
  <si>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</si>
  <si>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</si>
  <si>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</si>
  <si>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</si>
  <si>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</si>
  <si>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</si>
  <si>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</si>
  <si>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</si>
  <si>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</si>
  <si>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</si>
  <si>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</si>
  <si>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</si>
  <si>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</si>
  <si>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</si>
  <si>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</si>
  <si>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</si>
  <si>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</si>
  <si>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</si>
  <si>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</si>
  <si>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</si>
  <si>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</si>
  <si>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</si>
  <si>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</si>
  <si>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</si>
  <si>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</si>
  <si>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</si>
  <si>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</si>
  <si>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</si>
  <si>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</si>
  <si>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</si>
  <si>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</si>
  <si>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</si>
  <si>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</si>
  <si>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</si>
  <si>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</si>
  <si>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</si>
  <si>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</si>
  <si>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</si>
  <si>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</si>
  <si>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</si>
  <si>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</si>
  <si>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</si>
  <si>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</si>
  <si>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</si>
  <si>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</si>
  <si>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</si>
  <si>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</si>
  <si>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</si>
  <si>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</si>
  <si>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</si>
  <si>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</si>
  <si>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</si>
  <si>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</si>
  <si>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</si>
  <si>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</si>
  <si>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</si>
  <si>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</si>
  <si>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</si>
  <si>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</si>
  <si>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</si>
  <si>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</si>
  <si>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</si>
  <si>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</si>
  <si>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</si>
  <si>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</si>
  <si>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</si>
  <si>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</si>
  <si>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</si>
  <si>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</si>
  <si>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</si>
  <si>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</si>
  <si>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</si>
  <si>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</si>
  <si>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</si>
  <si>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</si>
  <si>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</si>
  <si>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</si>
  <si>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</si>
  <si>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</si>
  <si>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</si>
  <si>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</si>
  <si>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</si>
  <si>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</si>
  <si>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</si>
  <si>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</si>
  <si>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charset val="204"/>
      </rPr>
      <t>Внесен ДДС и др. д-ци в/у продажбите и коректив</t>
    </r>
    <r>
      <rPr>
        <b/>
        <sz val="12"/>
        <rFont val="Times New Roman CYR"/>
        <family val="1"/>
        <charset val="204"/>
      </rPr>
      <t xml:space="preserve"> - </t>
    </r>
    <r>
      <rPr>
        <b/>
        <sz val="11"/>
        <rFont val="Times New Roman CYR"/>
        <charset val="204"/>
      </rPr>
      <t>приходни</t>
    </r>
    <r>
      <rPr>
        <b/>
        <sz val="12"/>
        <rFont val="Times New Roman CYR"/>
        <family val="1"/>
        <charset val="204"/>
      </rPr>
      <t xml:space="preserve"> § 36-18 </t>
    </r>
    <r>
      <rPr>
        <b/>
        <sz val="11"/>
        <rFont val="Times New Roman CYR"/>
        <charset val="204"/>
      </rPr>
      <t xml:space="preserve">и </t>
    </r>
    <r>
      <rPr>
        <b/>
        <sz val="12"/>
        <rFont val="Times New Roman CYR"/>
        <family val="1"/>
        <charset val="204"/>
      </rPr>
      <t>37-00</t>
    </r>
  </si>
  <si>
    <r>
      <rPr>
        <b/>
        <sz val="11"/>
        <rFont val="Times New Roman CYR"/>
        <charset val="204"/>
      </rPr>
      <t>IV. Постъпления от застрахователни обезщетения</t>
    </r>
    <r>
      <rPr>
        <b/>
        <sz val="12"/>
        <rFont val="Times New Roman CYR"/>
        <family val="1"/>
        <charset val="204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</si>
  <si>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</si>
  <si>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</si>
  <si>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10-62, 10-63 и 10-69), 46-00 и § 00-98 </t>
    </r>
    <r>
      <rPr>
        <sz val="12"/>
        <rFont val="Times New Roman CYR"/>
        <charset val="204"/>
      </rPr>
      <t>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</si>
  <si>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</si>
  <si>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charset val="204"/>
      </rPr>
      <t>(-)</t>
    </r>
  </si>
  <si>
    <r>
      <t xml:space="preserve">приходeн § 40-71 </t>
    </r>
    <r>
      <rPr>
        <i/>
        <sz val="12"/>
        <color indexed="10"/>
        <rFont val="Times New Roman CYR"/>
        <charset val="204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</si>
  <si>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</si>
  <si>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</si>
  <si>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</si>
  <si>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</si>
  <si>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</si>
  <si>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  <charset val="204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</si>
  <si>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  <charset val="204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</si>
  <si>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</si>
  <si>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</si>
  <si>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charset val="204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</si>
  <si>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</si>
  <si>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charset val="204"/>
      </rPr>
      <t>§ 80-80</t>
    </r>
    <r>
      <rPr>
        <sz val="12"/>
        <rFont val="Times New Roman CYR"/>
        <family val="1"/>
        <charset val="204"/>
      </rPr>
      <t xml:space="preserve"> (ако е </t>
    </r>
    <r>
      <rPr>
        <i/>
        <sz val="12"/>
        <color indexed="18"/>
        <rFont val="Times New Roman CYR"/>
        <charset val="204"/>
      </rPr>
      <t>"плюс"</t>
    </r>
    <r>
      <rPr>
        <sz val="12"/>
        <rFont val="Times New Roman CYR"/>
        <family val="1"/>
        <charset val="204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</si>
  <si>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</si>
  <si>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</si>
  <si>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charset val="204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</si>
  <si>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</si>
  <si>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</si>
  <si>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</si>
  <si>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</si>
  <si>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</si>
  <si>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</si>
  <si>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</si>
  <si>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</si>
  <si>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charset val="204"/>
      </rPr>
      <t>§ 80-80</t>
    </r>
    <r>
      <rPr>
        <sz val="10"/>
        <rFont val="Times New Roman Cyr"/>
        <family val="1"/>
        <charset val="204"/>
      </rPr>
      <t xml:space="preserve"> (ако е </t>
    </r>
    <r>
      <rPr>
        <i/>
        <sz val="10"/>
        <color indexed="10"/>
        <rFont val="Times New Roman Cyr"/>
        <charset val="204"/>
      </rPr>
      <t>"минус"</t>
    </r>
    <r>
      <rPr>
        <sz val="10"/>
        <rFont val="Times New Roman Cyr"/>
        <family val="1"/>
        <charset val="204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</si>
  <si>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</si>
  <si>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</si>
  <si>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</si>
  <si>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</si>
  <si>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</si>
  <si>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</si>
  <si>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</si>
  <si>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</si>
  <si>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</si>
  <si>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</si>
  <si>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</si>
  <si>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</si>
  <si>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</si>
  <si>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</si>
  <si>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charset val="204"/>
      </rPr>
      <t>(-)</t>
    </r>
    <r>
      <rPr>
        <sz val="12"/>
        <rFont val="Times New Roman CYR"/>
        <family val="1"/>
        <charset val="204"/>
      </rPr>
      <t xml:space="preserve"> §§ 95-07 ÷ 95-12, 95-28, 95-29, 96-07 и 96-09 (за ЦБ - §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</si>
  <si>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</si>
  <si>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</si>
  <si>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</si>
  <si>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</si>
  <si>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</si>
  <si>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</si>
  <si>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</si>
  <si>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</si>
  <si>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</si>
  <si>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</si>
  <si>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charset val="204"/>
      </rPr>
      <t>от</t>
    </r>
    <r>
      <rPr>
        <sz val="12"/>
        <color indexed="18"/>
        <rFont val="Times New Roman CYR"/>
        <family val="1"/>
        <charset val="204"/>
      </rPr>
      <t xml:space="preserve"> ЗПФ, </t>
    </r>
    <r>
      <rPr>
        <sz val="11"/>
        <color indexed="18"/>
        <rFont val="Times New Roman Cyr"/>
        <charset val="204"/>
      </rPr>
      <t>поделение</t>
    </r>
    <r>
      <rPr>
        <sz val="12"/>
        <color indexed="18"/>
        <rFont val="Times New Roman CYR"/>
        <family val="1"/>
        <charset val="204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</si>
  <si>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</si>
  <si>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</si>
  <si>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</si>
  <si>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</si>
  <si>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</si>
  <si>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</si>
  <si>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</si>
  <si>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</si>
  <si>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</si>
  <si>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</si>
  <si>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charset val="204"/>
      </rPr>
      <t>от</t>
    </r>
    <r>
      <rPr>
        <sz val="12"/>
        <rFont val="Times New Roman CYR"/>
        <family val="1"/>
        <charset val="204"/>
      </rPr>
      <t xml:space="preserve"> ЗПФ, </t>
    </r>
    <r>
      <rPr>
        <sz val="11"/>
        <rFont val="Times New Roman CYR"/>
        <charset val="204"/>
      </rPr>
      <t>поделение</t>
    </r>
    <r>
      <rPr>
        <sz val="12"/>
        <rFont val="Times New Roman CYR"/>
        <family val="1"/>
        <charset val="204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</si>
  <si>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</si>
  <si>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</si>
  <si>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charset val="204"/>
      </rPr>
      <t>на</t>
    </r>
    <r>
      <rPr>
        <sz val="12"/>
        <rFont val="Times New Roman CYR"/>
        <family val="1"/>
        <charset val="204"/>
      </rPr>
      <t xml:space="preserve"> държавния резерв </t>
    </r>
    <r>
      <rPr>
        <sz val="11"/>
        <rFont val="Times New Roman CYR"/>
        <charset val="204"/>
      </rPr>
      <t>и</t>
    </r>
    <r>
      <rPr>
        <sz val="12"/>
        <rFont val="Times New Roman CYR"/>
        <family val="1"/>
        <charset val="204"/>
      </rPr>
      <t xml:space="preserve"> изкупуване </t>
    </r>
    <r>
      <rPr>
        <sz val="11"/>
        <rFont val="Times New Roman CYR"/>
        <charset val="204"/>
      </rPr>
      <t xml:space="preserve">на </t>
    </r>
    <r>
      <rPr>
        <sz val="12"/>
        <rFont val="Times New Roman CYR"/>
        <family val="1"/>
        <charset val="204"/>
      </rPr>
      <t xml:space="preserve">земедел. продукция </t>
    </r>
  </si>
  <si>
    <r>
      <t xml:space="preserve"> 1. </t>
    </r>
    <r>
      <rPr>
        <sz val="11"/>
        <rFont val="Times New Roman CYR"/>
        <charset val="204"/>
      </rPr>
      <t>Разходи</t>
    </r>
    <r>
      <rPr>
        <sz val="12"/>
        <rFont val="Times New Roman CYR"/>
        <family val="1"/>
        <charset val="204"/>
      </rPr>
      <t xml:space="preserve"> </t>
    </r>
    <r>
      <rPr>
        <sz val="11"/>
        <rFont val="Times New Roman CYR"/>
        <charset val="204"/>
      </rPr>
      <t>за</t>
    </r>
    <r>
      <rPr>
        <sz val="12"/>
        <rFont val="Times New Roman CYR"/>
        <family val="1"/>
        <charset val="204"/>
      </rPr>
      <t xml:space="preserve"> лихви </t>
    </r>
    <r>
      <rPr>
        <sz val="11"/>
        <rFont val="Times New Roman CYR"/>
        <charset val="204"/>
      </rPr>
      <t>по</t>
    </r>
    <r>
      <rPr>
        <sz val="12"/>
        <rFont val="Times New Roman CYR"/>
        <family val="1"/>
        <charset val="204"/>
      </rPr>
      <t xml:space="preserve"> банкови заеми </t>
    </r>
    <r>
      <rPr>
        <sz val="11"/>
        <rFont val="Times New Roman CYR"/>
        <charset val="204"/>
      </rPr>
      <t>и</t>
    </r>
    <r>
      <rPr>
        <sz val="12"/>
        <rFont val="Times New Roman CYR"/>
        <family val="1"/>
        <charset val="204"/>
      </rPr>
      <t xml:space="preserve"> държавни </t>
    </r>
    <r>
      <rPr>
        <sz val="11"/>
        <rFont val="Times New Roman CYR"/>
        <charset val="204"/>
      </rPr>
      <t>(общински)</t>
    </r>
    <r>
      <rPr>
        <sz val="12"/>
        <rFont val="Times New Roman CYR"/>
        <family val="1"/>
        <charset val="204"/>
      </rPr>
      <t xml:space="preserve"> ценни книжа</t>
    </r>
  </si>
  <si>
    <r>
      <t xml:space="preserve"> 2. Постъпления </t>
    </r>
    <r>
      <rPr>
        <sz val="11"/>
        <rFont val="Times New Roman CYR"/>
        <charset val="204"/>
      </rPr>
      <t>от</t>
    </r>
    <r>
      <rPr>
        <sz val="12"/>
        <rFont val="Times New Roman CYR"/>
        <family val="1"/>
        <charset val="204"/>
      </rPr>
      <t xml:space="preserve"> реализация </t>
    </r>
    <r>
      <rPr>
        <sz val="11"/>
        <rFont val="Times New Roman CYR"/>
        <charset val="204"/>
      </rPr>
      <t>и</t>
    </r>
    <r>
      <rPr>
        <sz val="12"/>
        <rFont val="Times New Roman CYR"/>
        <family val="1"/>
        <charset val="204"/>
      </rPr>
      <t xml:space="preserve"> приватизация </t>
    </r>
    <r>
      <rPr>
        <sz val="11"/>
        <rFont val="Times New Roman CYR"/>
        <charset val="204"/>
      </rPr>
      <t>на</t>
    </r>
    <r>
      <rPr>
        <sz val="12"/>
        <rFont val="Times New Roman CYR"/>
        <family val="1"/>
        <charset val="204"/>
      </rPr>
      <t xml:space="preserve"> дялове, акциии </t>
    </r>
    <r>
      <rPr>
        <sz val="11"/>
        <rFont val="Times New Roman CYR"/>
        <charset val="204"/>
      </rPr>
      <t>и</t>
    </r>
    <r>
      <rPr>
        <sz val="12"/>
        <rFont val="Times New Roman CYR"/>
        <family val="1"/>
        <charset val="204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</si>
  <si>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</si>
  <si>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</si>
  <si>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charset val="204"/>
      </rPr>
      <t>И</t>
    </r>
    <r>
      <rPr>
        <b/>
        <sz val="11"/>
        <rFont val="Times New Roman CYR"/>
        <family val="1"/>
        <charset val="204"/>
      </rPr>
      <t xml:space="preserve"> БЕЗЛИХВЕНИ ЗАЕМИ </t>
    </r>
    <r>
      <rPr>
        <b/>
        <sz val="10"/>
        <rFont val="Times New Roman CYR"/>
        <charset val="204"/>
      </rPr>
      <t>М/У</t>
    </r>
    <r>
      <rPr>
        <b/>
        <sz val="11"/>
        <rFont val="Times New Roman CYR"/>
        <family val="1"/>
        <charset val="204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</si>
  <si>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  <charset val="204"/>
      </rPr>
      <t>И</t>
    </r>
    <r>
      <rPr>
        <b/>
        <sz val="11"/>
        <rFont val="Times New Roman"/>
        <family val="1"/>
        <charset val="204"/>
      </rPr>
      <t xml:space="preserve"> ПРИДОБИВАНЕ </t>
    </r>
    <r>
      <rPr>
        <b/>
        <sz val="10"/>
        <rFont val="Times New Roman"/>
        <family val="1"/>
        <charset val="204"/>
      </rPr>
      <t>НА</t>
    </r>
    <r>
      <rPr>
        <b/>
        <sz val="11"/>
        <rFont val="Times New Roman"/>
        <family val="1"/>
        <charset val="204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</si>
  <si>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  <charset val="204"/>
      </rPr>
      <t>И</t>
    </r>
    <r>
      <rPr>
        <b/>
        <sz val="12"/>
        <rFont val="Times New Roman"/>
        <family val="1"/>
        <charset val="204"/>
      </rPr>
      <t xml:space="preserve"> ЗАЕМИ </t>
    </r>
    <r>
      <rPr>
        <b/>
        <sz val="11"/>
        <rFont val="Times New Roman"/>
        <family val="1"/>
        <charset val="204"/>
      </rPr>
      <t>М/У</t>
    </r>
    <r>
      <rPr>
        <b/>
        <sz val="12"/>
        <rFont val="Times New Roman"/>
        <family val="1"/>
        <charset val="204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</si>
  <si>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</si>
  <si>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</si>
  <si>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</si>
  <si>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</si>
  <si>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</si>
  <si>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</si>
  <si>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</si>
  <si>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</si>
  <si>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</si>
  <si>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</si>
  <si>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</si>
  <si>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/>
        <sz val="12"/>
        <color indexed="10"/>
        <rFont val="Times New Roman Cyr"/>
        <charset val="204"/>
      </rPr>
      <t>Не се въвеждат</t>
    </r>
    <r>
      <rPr>
        <sz val="12"/>
        <color indexed="18"/>
        <rFont val="Times New Roman CYR"/>
        <family val="1"/>
        <charset val="204"/>
      </rPr>
      <t xml:space="preserve"> </t>
    </r>
    <r>
      <rPr>
        <sz val="12"/>
        <rFont val="Times New Roman CYR"/>
        <charset val="204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</si>
  <si>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charset val="204"/>
      </rPr>
      <t>КОНТРОЛА</t>
    </r>
    <r>
      <rPr>
        <b/>
        <sz val="10"/>
        <rFont val="Times New Roman CYR"/>
        <family val="1"/>
        <charset val="204"/>
      </rPr>
      <t xml:space="preserve">- </t>
    </r>
    <r>
      <rPr>
        <b/>
        <sz val="9"/>
        <rFont val="Times New Roman Cyr"/>
        <charset val="204"/>
      </rPr>
      <t>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sz val="9"/>
        <rFont val="Times New Roman Cyr"/>
        <charset val="204"/>
      </rPr>
      <t>НА</t>
    </r>
    <r>
      <rPr>
        <b/>
        <sz val="10"/>
        <rFont val="Times New Roman CYR"/>
        <family val="1"/>
        <charset val="204"/>
      </rPr>
      <t xml:space="preserve"> </t>
    </r>
    <r>
      <rPr>
        <b/>
        <sz val="9"/>
        <rFont val="Times New Roman Cyr"/>
        <charset val="204"/>
      </rPr>
      <t>БЮДЖ.</t>
    </r>
    <r>
      <rPr>
        <b/>
        <sz val="10"/>
        <rFont val="Times New Roman CYR"/>
        <family val="1"/>
        <charset val="204"/>
      </rPr>
      <t xml:space="preserve"> </t>
    </r>
    <r>
      <rPr>
        <b/>
        <sz val="9"/>
        <rFont val="Times New Roman Cyr"/>
        <charset val="204"/>
      </rPr>
      <t>САЛДО</t>
    </r>
    <r>
      <rPr>
        <b/>
        <sz val="10"/>
        <rFont val="Times New Roman CYR"/>
        <family val="1"/>
        <charset val="204"/>
      </rPr>
      <t xml:space="preserve"> </t>
    </r>
    <r>
      <rPr>
        <b/>
        <sz val="9"/>
        <rFont val="Times New Roman Cyr"/>
        <charset val="204"/>
      </rPr>
      <t>И</t>
    </r>
    <r>
      <rPr>
        <b/>
        <sz val="10"/>
        <rFont val="Times New Roman CYR"/>
        <family val="1"/>
        <charset val="204"/>
      </rPr>
      <t xml:space="preserve"> </t>
    </r>
    <r>
      <rPr>
        <b/>
        <sz val="9"/>
        <rFont val="Times New Roman Cyr"/>
        <charset val="204"/>
      </rPr>
      <t>ФИНАНСИРАНЕ</t>
    </r>
    <r>
      <rPr>
        <b/>
        <sz val="10"/>
        <rFont val="Times New Roman CYR"/>
        <family val="1"/>
        <charset val="204"/>
      </rPr>
      <t xml:space="preserve">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8"/>
        <rFont val="Times New Roman CYR"/>
        <charset val="204"/>
      </rPr>
      <t>в хил. лв</t>
    </r>
  </si>
  <si>
    <r>
      <rPr>
        <b/>
        <i/>
        <sz val="9"/>
        <color indexed="16"/>
        <rFont val="Times New Roman CYR"/>
        <charset val="204"/>
      </rPr>
      <t>КОНТРОЛА</t>
    </r>
    <r>
      <rPr>
        <b/>
        <sz val="10"/>
        <rFont val="Times New Roman CYR"/>
        <family val="1"/>
        <charset val="204"/>
      </rPr>
      <t xml:space="preserve">- </t>
    </r>
    <r>
      <rPr>
        <b/>
        <sz val="9"/>
        <rFont val="Times New Roman Cyr"/>
        <charset val="204"/>
      </rPr>
      <t>РАВНЕНИЕ НА КАСОВИ ПОТОЦИ С НАЛИЧНОСТ</t>
    </r>
    <r>
      <rPr>
        <b/>
        <sz val="10"/>
        <rFont val="Times New Roman CYR"/>
        <family val="1"/>
        <charset val="204"/>
      </rPr>
      <t xml:space="preserve">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6"/>
        <rFont val="Times New Roman CYR"/>
        <charset val="204"/>
      </rPr>
      <t>в хил. лв</t>
    </r>
  </si>
  <si>
    <r>
      <rPr>
        <b/>
        <i/>
        <sz val="10"/>
        <color indexed="18"/>
        <rFont val="Times New Roman CYR"/>
        <charset val="204"/>
      </rPr>
      <t>КОНТРОЛА</t>
    </r>
    <r>
      <rPr>
        <b/>
        <sz val="10"/>
        <rFont val="Times New Roman CYR"/>
        <family val="1"/>
        <charset val="204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</si>
  <si>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sz val="10"/>
        <rFont val="Times New Roman CYR"/>
        <family val="1"/>
        <charset val="204"/>
      </rPr>
      <t>- РАВНЕНИЕ НА КАСОВИ ПОТОЦИ С НАЛИЧНОСТ</t>
    </r>
  </si>
  <si>
    <r>
      <rPr>
        <b/>
        <i/>
        <sz val="10"/>
        <color indexed="18"/>
        <rFont val="Times New Roman CYR"/>
        <charset val="204"/>
      </rPr>
      <t>КОНТРОЛА</t>
    </r>
    <r>
      <rPr>
        <b/>
        <sz val="10"/>
        <rFont val="Times New Roman CYR"/>
        <family val="1"/>
        <charset val="204"/>
      </rPr>
      <t xml:space="preserve">- </t>
    </r>
    <r>
      <rPr>
        <b/>
        <sz val="9"/>
        <rFont val="Times New Roman Cyr"/>
        <charset val="204"/>
      </rPr>
      <t>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sz val="9"/>
        <rFont val="Times New Roman Cyr"/>
        <charset val="204"/>
      </rPr>
      <t>НА</t>
    </r>
    <r>
      <rPr>
        <b/>
        <sz val="10"/>
        <rFont val="Times New Roman CYR"/>
        <family val="1"/>
        <charset val="204"/>
      </rPr>
      <t xml:space="preserve"> </t>
    </r>
    <r>
      <rPr>
        <b/>
        <sz val="9"/>
        <rFont val="Times New Roman Cyr"/>
        <charset val="204"/>
      </rPr>
      <t>БЮДЖ.</t>
    </r>
    <r>
      <rPr>
        <b/>
        <sz val="10"/>
        <rFont val="Times New Roman CYR"/>
        <family val="1"/>
        <charset val="204"/>
      </rPr>
      <t xml:space="preserve"> </t>
    </r>
    <r>
      <rPr>
        <b/>
        <sz val="9"/>
        <rFont val="Times New Roman Cyr"/>
        <charset val="204"/>
      </rPr>
      <t>САЛДО</t>
    </r>
    <r>
      <rPr>
        <b/>
        <sz val="10"/>
        <rFont val="Times New Roman CYR"/>
        <family val="1"/>
        <charset val="204"/>
      </rPr>
      <t xml:space="preserve"> </t>
    </r>
    <r>
      <rPr>
        <b/>
        <sz val="9"/>
        <rFont val="Times New Roman Cyr"/>
        <charset val="204"/>
      </rPr>
      <t>И</t>
    </r>
    <r>
      <rPr>
        <b/>
        <sz val="10"/>
        <rFont val="Times New Roman CYR"/>
        <family val="1"/>
        <charset val="204"/>
      </rPr>
      <t xml:space="preserve"> </t>
    </r>
    <r>
      <rPr>
        <b/>
        <sz val="9"/>
        <rFont val="Times New Roman Cyr"/>
        <charset val="204"/>
      </rPr>
      <t>ФИНАНСИРАНЕ</t>
    </r>
    <r>
      <rPr>
        <b/>
        <sz val="10"/>
        <rFont val="Times New Roman CYR"/>
        <family val="1"/>
        <charset val="204"/>
      </rPr>
      <t xml:space="preserve">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8"/>
        <rFont val="Times New Roman CYR"/>
        <charset val="204"/>
      </rPr>
      <t>в левове</t>
    </r>
  </si>
  <si>
    <r>
      <rPr>
        <b/>
        <i/>
        <sz val="9"/>
        <color indexed="16"/>
        <rFont val="Times New Roman CYR"/>
        <charset val="204"/>
      </rPr>
      <t>КОНТРОЛА</t>
    </r>
    <r>
      <rPr>
        <b/>
        <sz val="10"/>
        <rFont val="Times New Roman CYR"/>
        <family val="1"/>
        <charset val="204"/>
      </rPr>
      <t xml:space="preserve">- </t>
    </r>
    <r>
      <rPr>
        <b/>
        <sz val="9"/>
        <rFont val="Times New Roman Cyr"/>
        <charset val="204"/>
      </rPr>
      <t>РАВНЕНИЕ НА КАСОВИ ПОТОЦИ С НАЛИЧНОСТ</t>
    </r>
    <r>
      <rPr>
        <b/>
        <sz val="10"/>
        <rFont val="Times New Roman CYR"/>
        <family val="1"/>
        <charset val="204"/>
      </rPr>
      <t xml:space="preserve">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6"/>
        <rFont val="Times New Roman CYR"/>
        <charset val="204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</si>
  <si>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</si>
  <si>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</si>
  <si>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charset val="204"/>
      </rPr>
      <t>'Cash-Flow-DATA'</t>
    </r>
    <r>
      <rPr>
        <i/>
        <sz val="12"/>
        <color indexed="8"/>
        <rFont val="Times New Roman CYR"/>
        <family val="1"/>
        <charset val="204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</si>
  <si>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</si>
  <si>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</si>
  <si>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</si>
  <si>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</si>
  <si>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</si>
  <si>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  <charset val="204"/>
      </rPr>
      <t>за въвеждане на</t>
    </r>
    <r>
      <rPr>
        <sz val="11"/>
        <rFont val="Times New Roman"/>
        <family val="1"/>
        <charset val="204"/>
      </rPr>
      <t xml:space="preserve"> </t>
    </r>
    <r>
      <rPr>
        <b/>
        <i/>
        <sz val="11"/>
        <color indexed="28"/>
        <rFont val="Times New Roman"/>
        <family val="1"/>
        <charset val="204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</si>
  <si>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  <charset val="204"/>
      </rPr>
      <t>различно от нула</t>
    </r>
    <r>
      <rPr>
        <sz val="10"/>
        <rFont val="Times New Roman"/>
        <family val="1"/>
        <charset val="204"/>
      </rPr>
      <t xml:space="preserve">, въведи същото число в клетката под него на ред 152 </t>
    </r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</si>
  <si>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</si>
  <si>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</si>
  <si>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charset val="204"/>
      </rPr>
      <t>(за ЦБ - и § 96-01 и 96-02)</t>
    </r>
  </si>
  <si>
    <t>УКАЗАНИЯ ЗА ПОПЪЛВАНЕ НА ФАЙЛА ЗА ОТЧЕТА ЗА КАСОВОТО ИЗПЪЛНЕНИЕ</t>
  </si>
  <si>
    <t>31.01.2019 г.</t>
  </si>
  <si>
    <t>28.02.2019 г.</t>
  </si>
  <si>
    <t>31.03.2019 г.</t>
  </si>
  <si>
    <t>30.04.2019 г.</t>
  </si>
  <si>
    <t>31.05.2019 г.</t>
  </si>
  <si>
    <t>30.06.2019 г.</t>
  </si>
  <si>
    <t>31.07.2019 г.</t>
  </si>
  <si>
    <t>31.08.2019 г.</t>
  </si>
  <si>
    <t>30.09.2019 г.</t>
  </si>
  <si>
    <t>31.10.2019 г.</t>
  </si>
  <si>
    <t>30.11.2019 г.</t>
  </si>
  <si>
    <t>31.12.2019 г.</t>
  </si>
  <si>
    <t>за текущата и предходната година.</t>
  </si>
  <si>
    <r>
      <t>съгласно</t>
    </r>
    <r>
      <rPr>
        <i/>
        <sz val="12"/>
        <rFont val="Times New Roman CYR"/>
        <family val="1"/>
        <charset val="204"/>
      </rPr>
      <t xml:space="preserve"> т. 1.3</t>
    </r>
    <r>
      <rPr>
        <sz val="12"/>
        <rFont val="Times New Roman CYR"/>
        <family val="1"/>
        <charset val="204"/>
      </rPr>
      <t xml:space="preserve"> от </t>
    </r>
    <r>
      <rPr>
        <i/>
        <sz val="12"/>
        <rFont val="Times New Roman CYR"/>
        <family val="1"/>
        <charset val="204"/>
      </rPr>
      <t>Заповед № ЗМФ-1338/22.12.2015 г.</t>
    </r>
    <r>
      <rPr>
        <sz val="12"/>
        <rFont val="Times New Roman CYR"/>
        <family val="1"/>
        <charset val="204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</si>
  <si>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  <charset val="204"/>
      </rPr>
      <t xml:space="preserve">колони 2, 4 и 5 </t>
    </r>
    <r>
      <rPr>
        <sz val="12"/>
        <rFont val="Times New Roman CYR"/>
        <family val="1"/>
        <charset val="204"/>
      </rPr>
      <t xml:space="preserve">на таблици </t>
    </r>
    <r>
      <rPr>
        <i/>
        <sz val="12"/>
        <rFont val="Times New Roman CYR"/>
        <family val="1"/>
        <charset val="204"/>
      </rPr>
      <t>''Cash-Flow-DATA'</t>
    </r>
  </si>
  <si>
    <r>
      <t xml:space="preserve">от отделните файлове за </t>
    </r>
    <r>
      <rPr>
        <i/>
        <u/>
        <sz val="12"/>
        <rFont val="Times New Roman CYR"/>
        <family val="1"/>
        <charset val="204"/>
      </rPr>
      <t>текущата година</t>
    </r>
    <r>
      <rPr>
        <sz val="12"/>
        <rFont val="Times New Roman CYR"/>
        <family val="1"/>
        <charset val="204"/>
      </rPr>
      <t xml:space="preserve"> за отчета за касовото изпълнение на </t>
    </r>
    <r>
      <rPr>
        <i/>
        <sz val="12"/>
        <rFont val="Times New Roman CYR"/>
        <family val="1"/>
        <charset val="204"/>
      </rPr>
      <t>бюджета</t>
    </r>
    <r>
      <rPr>
        <sz val="12"/>
        <rFont val="Times New Roman CYR"/>
        <family val="1"/>
        <charset val="204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</si>
  <si>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  <charset val="204"/>
      </rPr>
      <t xml:space="preserve"> КСФ, РА, ДЕС и ДМП</t>
    </r>
    <r>
      <rPr>
        <sz val="12"/>
        <rFont val="Times New Roman CYR"/>
        <family val="1"/>
        <charset val="204"/>
      </rPr>
      <t xml:space="preserve"> и касовия отчет на</t>
    </r>
  </si>
  <si>
    <r>
      <rPr>
        <i/>
        <sz val="12"/>
        <rFont val="Times New Roman CYR"/>
        <family val="1"/>
        <charset val="204"/>
      </rPr>
      <t>сметките за чужди средства</t>
    </r>
    <r>
      <rPr>
        <sz val="12"/>
        <rFont val="Times New Roman CYR"/>
        <family val="1"/>
        <charset val="204"/>
      </rPr>
      <t>.</t>
    </r>
  </si>
  <si>
    <r>
      <t xml:space="preserve">В този файл се включва и информация за </t>
    </r>
    <r>
      <rPr>
        <i/>
        <u/>
        <sz val="12"/>
        <rFont val="Times New Roman CYR"/>
        <family val="1"/>
        <charset val="204"/>
      </rPr>
      <t>предходната година</t>
    </r>
    <r>
      <rPr>
        <sz val="12"/>
        <rFont val="Times New Roman CYR"/>
        <family val="1"/>
        <charset val="204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</si>
  <si>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/>
        <sz val="12"/>
        <rFont val="Times New Roman CYR"/>
        <family val="1"/>
        <charset val="204"/>
      </rPr>
      <t>предходната година</t>
    </r>
    <r>
      <rPr>
        <sz val="12"/>
        <rFont val="Times New Roman CYR"/>
        <family val="1"/>
        <charset val="204"/>
      </rPr>
      <t xml:space="preserve"> за отчета за касовото изпълнение на </t>
    </r>
    <r>
      <rPr>
        <i/>
        <sz val="12"/>
        <rFont val="Times New Roman CYR"/>
        <family val="1"/>
        <charset val="204"/>
      </rPr>
      <t>бюджета</t>
    </r>
    <r>
      <rPr>
        <sz val="12"/>
        <rFont val="Times New Roman CYR"/>
        <family val="1"/>
        <charset val="204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</si>
  <si>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  <charset val="204"/>
      </rPr>
      <t>2, 4 и 5</t>
    </r>
    <r>
      <rPr>
        <sz val="12"/>
        <rFont val="Times New Roman CYR"/>
        <family val="1"/>
        <charset val="204"/>
      </rPr>
      <t xml:space="preserve"> на на таблици </t>
    </r>
    <r>
      <rPr>
        <i/>
        <sz val="12"/>
        <rFont val="Times New Roman CYR"/>
        <family val="1"/>
        <charset val="204"/>
      </rPr>
      <t xml:space="preserve">''Cash-Flow-DATA' </t>
    </r>
    <r>
      <rPr>
        <sz val="12"/>
        <rFont val="Times New Roman CYR"/>
        <family val="1"/>
        <charset val="204"/>
      </rPr>
      <t xml:space="preserve">на </t>
    </r>
    <r>
      <rPr>
        <i/>
        <u/>
        <sz val="12"/>
        <rFont val="Times New Roman CYR"/>
        <family val="1"/>
        <charset val="204"/>
      </rPr>
      <t>отделните</t>
    </r>
    <r>
      <rPr>
        <sz val="12"/>
        <rFont val="Times New Roman CYR"/>
        <family val="1"/>
        <charset val="204"/>
      </rPr>
      <t xml:space="preserve"> </t>
    </r>
  </si>
  <si>
    <r>
      <t xml:space="preserve">файлове на </t>
    </r>
    <r>
      <rPr>
        <i/>
        <u/>
        <sz val="12"/>
        <rFont val="Times New Roman CYR"/>
        <family val="1"/>
        <charset val="204"/>
      </rPr>
      <t>годишните</t>
    </r>
    <r>
      <rPr>
        <sz val="12"/>
        <rFont val="Times New Roman CYR"/>
        <family val="1"/>
        <charset val="204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</si>
  <si>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  <charset val="204"/>
      </rPr>
      <t xml:space="preserve"> - КСФ, РА, ДЕС и ДМП   </t>
    </r>
    <r>
      <rPr>
        <sz val="12"/>
        <rFont val="Times New Roman CYR"/>
        <family val="1"/>
        <charset val="204"/>
      </rPr>
      <t xml:space="preserve">и     </t>
    </r>
    <r>
      <rPr>
        <i/>
        <sz val="12"/>
        <rFont val="Times New Roman CYR"/>
        <family val="1"/>
        <charset val="204"/>
      </rPr>
      <t>сметките   за   чужди   средства</t>
    </r>
  </si>
  <si>
    <r>
      <t xml:space="preserve">От 2017 г. в този отчет се въвеждат само </t>
    </r>
    <r>
      <rPr>
        <i/>
        <u/>
        <sz val="12"/>
        <rFont val="Times New Roman CYR"/>
        <family val="1"/>
        <charset val="204"/>
      </rPr>
      <t>отчетни</t>
    </r>
    <r>
      <rPr>
        <sz val="12"/>
        <rFont val="Times New Roman CYR"/>
        <family val="1"/>
        <charset val="204"/>
      </rPr>
      <t xml:space="preserve"> данни за текущата и предходната година.</t>
    </r>
  </si>
  <si>
    <r>
      <rPr>
        <sz val="12"/>
        <rFont val="Times New Roman CYR"/>
        <charset val="204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charset val="204"/>
      </rPr>
      <t>в ЛЕВОВЕ</t>
    </r>
    <r>
      <rPr>
        <i/>
        <sz val="12"/>
        <color indexed="18"/>
        <rFont val="Times New Roman Cyr"/>
        <family val="1"/>
        <charset val="204"/>
      </rPr>
      <t xml:space="preserve"> </t>
    </r>
    <r>
      <rPr>
        <i/>
        <u/>
        <sz val="12"/>
        <color indexed="10"/>
        <rFont val="Times New Roman CYR"/>
        <charset val="204"/>
      </rPr>
      <t>без стотинки</t>
    </r>
    <r>
      <rPr>
        <sz val="12"/>
        <color indexed="18"/>
        <rFont val="Times New Roman CYR"/>
        <family val="1"/>
        <charset val="204"/>
      </rPr>
      <t>.</t>
    </r>
  </si>
  <si>
    <r>
      <t xml:space="preserve">В </t>
    </r>
    <r>
      <rPr>
        <i/>
        <sz val="12"/>
        <rFont val="Times New Roman CYR"/>
        <family val="1"/>
        <charset val="204"/>
      </rPr>
      <t>колона 1</t>
    </r>
    <r>
      <rPr>
        <sz val="12"/>
        <rFont val="Times New Roman CYR"/>
        <family val="1"/>
        <charset val="204"/>
      </rPr>
      <t xml:space="preserve"> се попълват данните от </t>
    </r>
    <r>
      <rPr>
        <i/>
        <sz val="12"/>
        <rFont val="Times New Roman CYR"/>
        <family val="1"/>
        <charset val="204"/>
      </rPr>
      <t>колона  2</t>
    </r>
    <r>
      <rPr>
        <sz val="12"/>
        <rFont val="Times New Roman CYR"/>
        <family val="1"/>
        <charset val="204"/>
      </rPr>
      <t xml:space="preserve"> на таблица</t>
    </r>
    <r>
      <rPr>
        <i/>
        <sz val="12"/>
        <rFont val="Times New Roman CYR"/>
        <family val="1"/>
        <charset val="204"/>
      </rPr>
      <t xml:space="preserve"> 'Cash-Flow-DATA' </t>
    </r>
    <r>
      <rPr>
        <sz val="12"/>
        <rFont val="Times New Roman CYR"/>
        <family val="1"/>
        <charset val="204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</si>
  <si>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  <charset val="204"/>
      </rPr>
      <t xml:space="preserve">бюджета </t>
    </r>
    <r>
      <rPr>
        <sz val="12"/>
        <rFont val="Times New Roman CYR"/>
        <family val="1"/>
        <charset val="204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</si>
  <si>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  <charset val="204"/>
      </rPr>
      <t xml:space="preserve">колона 3 </t>
    </r>
    <r>
      <rPr>
        <sz val="12"/>
        <rFont val="Times New Roman CYR"/>
        <family val="1"/>
        <charset val="204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</si>
  <si>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  <charset val="204"/>
      </rPr>
      <t>колона 4</t>
    </r>
    <r>
      <rPr>
        <sz val="12"/>
        <rFont val="Times New Roman CYR"/>
        <family val="1"/>
        <charset val="204"/>
      </rPr>
      <t xml:space="preserve"> на таблици </t>
    </r>
    <r>
      <rPr>
        <i/>
        <sz val="12"/>
        <rFont val="Times New Roman CYR"/>
        <family val="1"/>
        <charset val="204"/>
      </rPr>
      <t xml:space="preserve">'Cash-Flow-DATA' </t>
    </r>
    <r>
      <rPr>
        <sz val="12"/>
        <rFont val="Times New Roman CYR"/>
        <family val="1"/>
        <charset val="204"/>
      </rPr>
      <t xml:space="preserve">от </t>
    </r>
    <r>
      <rPr>
        <i/>
        <sz val="12"/>
        <rFont val="Times New Roman CYR"/>
        <family val="1"/>
        <charset val="204"/>
      </rPr>
      <t>четирите</t>
    </r>
  </si>
  <si>
    <r>
      <rPr>
        <i/>
        <sz val="12"/>
        <rFont val="Times New Roman CYR"/>
        <family val="1"/>
        <charset val="204"/>
      </rPr>
      <t xml:space="preserve">файлове </t>
    </r>
    <r>
      <rPr>
        <sz val="12"/>
        <rFont val="Times New Roman CYR"/>
        <family val="1"/>
        <charset val="204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  <charset val="204"/>
      </rPr>
      <t>КСФ, РА, ДЕС и ДМП</t>
    </r>
    <r>
      <rPr>
        <sz val="12"/>
        <rFont val="Times New Roman CYR"/>
        <family val="1"/>
        <charset val="204"/>
      </rPr>
      <t>.</t>
    </r>
  </si>
  <si>
    <r>
      <t xml:space="preserve">В </t>
    </r>
    <r>
      <rPr>
        <i/>
        <sz val="12"/>
        <rFont val="Times New Roman CYR"/>
        <family val="1"/>
        <charset val="204"/>
      </rPr>
      <t>колона 5</t>
    </r>
    <r>
      <rPr>
        <sz val="12"/>
        <rFont val="Times New Roman CYR"/>
        <family val="1"/>
        <charset val="204"/>
      </rPr>
      <t xml:space="preserve"> се попълват данните от </t>
    </r>
    <r>
      <rPr>
        <i/>
        <sz val="12"/>
        <rFont val="Times New Roman CYR"/>
        <family val="1"/>
        <charset val="204"/>
      </rPr>
      <t>колона  5</t>
    </r>
    <r>
      <rPr>
        <sz val="12"/>
        <rFont val="Times New Roman CYR"/>
        <family val="1"/>
        <charset val="204"/>
      </rPr>
      <t xml:space="preserve"> на таблица</t>
    </r>
    <r>
      <rPr>
        <i/>
        <sz val="12"/>
        <rFont val="Times New Roman CYR"/>
        <family val="1"/>
        <charset val="204"/>
      </rPr>
      <t xml:space="preserve"> 'Cash-Flow-DATA' </t>
    </r>
    <r>
      <rPr>
        <sz val="12"/>
        <rFont val="Times New Roman CYR"/>
        <family val="1"/>
        <charset val="204"/>
      </rPr>
      <t xml:space="preserve">от файла на отчета за </t>
    </r>
    <r>
      <rPr>
        <i/>
        <sz val="12"/>
        <rFont val="Times New Roman CYR"/>
        <family val="1"/>
        <charset val="204"/>
      </rPr>
      <t>сметките</t>
    </r>
  </si>
  <si>
    <r>
      <rPr>
        <i/>
        <sz val="12"/>
        <rFont val="Times New Roman CYR"/>
        <family val="1"/>
        <charset val="204"/>
      </rPr>
      <t xml:space="preserve">за чужди средства </t>
    </r>
    <r>
      <rPr>
        <sz val="12"/>
        <rFont val="Times New Roman CYR"/>
        <family val="1"/>
        <charset val="204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</si>
  <si>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  <charset val="204"/>
      </rPr>
      <t>колони 2, 4 и 6</t>
    </r>
    <r>
      <rPr>
        <sz val="12"/>
        <rFont val="Times New Roman CYR"/>
        <family val="1"/>
        <charset val="204"/>
      </rPr>
      <t xml:space="preserve"> се  попълват съответните данни  от  </t>
    </r>
    <r>
      <rPr>
        <i/>
        <sz val="12"/>
        <rFont val="Times New Roman CYR"/>
        <family val="1"/>
        <charset val="204"/>
      </rPr>
      <t>колони 2, 4 и 5</t>
    </r>
    <r>
      <rPr>
        <sz val="12"/>
        <rFont val="Times New Roman CYR"/>
        <family val="1"/>
        <charset val="204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</si>
  <si>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  <charset val="204"/>
      </rPr>
      <t>колони 2, 4 и 5</t>
    </r>
    <r>
      <rPr>
        <sz val="12"/>
        <rFont val="Times New Roman CYR"/>
        <family val="1"/>
        <charset val="204"/>
      </rPr>
      <t xml:space="preserve"> на таблици </t>
    </r>
    <r>
      <rPr>
        <i/>
        <sz val="12"/>
        <rFont val="Times New Roman CYR"/>
        <family val="1"/>
        <charset val="204"/>
      </rPr>
      <t xml:space="preserve">''Cash-Flow-DATA' </t>
    </r>
  </si>
  <si>
    <r>
      <t xml:space="preserve">от </t>
    </r>
    <r>
      <rPr>
        <i/>
        <u/>
        <sz val="12"/>
        <rFont val="Times New Roman CYR"/>
        <family val="1"/>
        <charset val="204"/>
      </rPr>
      <t>отделните</t>
    </r>
    <r>
      <rPr>
        <sz val="12"/>
        <rFont val="Times New Roman CYR"/>
        <family val="1"/>
        <charset val="204"/>
      </rPr>
      <t xml:space="preserve"> файлове на </t>
    </r>
    <r>
      <rPr>
        <i/>
        <u/>
        <sz val="12"/>
        <rFont val="Times New Roman CYR"/>
        <family val="1"/>
        <charset val="204"/>
      </rPr>
      <t>годишните</t>
    </r>
    <r>
      <rPr>
        <sz val="12"/>
        <rFont val="Times New Roman CYR"/>
        <family val="1"/>
        <charset val="204"/>
      </rPr>
      <t xml:space="preserve"> отчети за касовото изпълнение на </t>
    </r>
    <r>
      <rPr>
        <i/>
        <sz val="12"/>
        <rFont val="Times New Roman CYR"/>
        <family val="1"/>
        <charset val="204"/>
      </rPr>
      <t>бюджета,</t>
    </r>
    <r>
      <rPr>
        <sz val="12"/>
        <rFont val="Times New Roman CYR"/>
        <family val="1"/>
        <charset val="204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</si>
  <si>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  <charset val="204"/>
      </rPr>
      <t xml:space="preserve"> - КСФ, РА, ДЕС и ДМП </t>
    </r>
    <r>
      <rPr>
        <sz val="12"/>
        <rFont val="Times New Roman CYR"/>
        <family val="1"/>
        <charset val="204"/>
      </rPr>
      <t xml:space="preserve">и  </t>
    </r>
    <r>
      <rPr>
        <i/>
        <sz val="12"/>
        <rFont val="Times New Roman CYR"/>
        <family val="1"/>
        <charset val="204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</si>
  <si>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  <charset val="204"/>
      </rPr>
      <t xml:space="preserve"> O8</t>
    </r>
    <r>
      <rPr>
        <sz val="12"/>
        <rFont val="Times New Roman CYR"/>
        <family val="1"/>
        <charset val="204"/>
      </rPr>
      <t>.</t>
    </r>
  </si>
  <si>
    <r>
      <rPr>
        <sz val="12"/>
        <rFont val="Times New Roman CYR"/>
        <charset val="204"/>
      </rPr>
      <t xml:space="preserve">(данните в левове) освен в случаите по </t>
    </r>
    <r>
      <rPr>
        <b/>
        <sz val="12"/>
        <rFont val="Times New Roman CYR"/>
        <charset val="204"/>
      </rPr>
      <t xml:space="preserve">т. 17 </t>
    </r>
    <r>
      <rPr>
        <sz val="12"/>
        <rFont val="Times New Roman CYR"/>
        <charset val="204"/>
      </rPr>
      <t>при неравнение, произтичащо</t>
    </r>
    <r>
      <rPr>
        <sz val="12"/>
        <color indexed="18"/>
        <rFont val="Times New Roman CYR"/>
      </rPr>
      <t xml:space="preserve"> </t>
    </r>
    <r>
      <rPr>
        <i/>
        <u/>
        <sz val="12"/>
        <color indexed="10"/>
        <rFont val="Times New Roman CYR"/>
        <charset val="204"/>
      </rPr>
      <t>само</t>
    </r>
    <r>
      <rPr>
        <sz val="12"/>
        <color indexed="18"/>
        <rFont val="Times New Roman CYR"/>
      </rPr>
      <t xml:space="preserve"> </t>
    </r>
    <r>
      <rPr>
        <sz val="12"/>
        <rFont val="Times New Roman CYR"/>
        <charset val="204"/>
      </rPr>
      <t>от закръгления при</t>
    </r>
  </si>
  <si>
    <r>
      <t>На</t>
    </r>
    <r>
      <rPr>
        <i/>
        <sz val="12"/>
        <rFont val="Times New Roman CYR"/>
        <family val="1"/>
        <charset val="204"/>
      </rPr>
      <t xml:space="preserve"> ред 151</t>
    </r>
    <r>
      <rPr>
        <sz val="12"/>
        <rFont val="Times New Roman CYR"/>
        <family val="1"/>
        <charset val="204"/>
      </rPr>
      <t xml:space="preserve"> в тази таблица е заложена контрола за идентифициране на неравнението муежду бюджетното</t>
    </r>
  </si>
  <si>
    <r>
      <rPr>
        <sz val="12"/>
        <rFont val="Times New Roman CYR"/>
        <charset val="204"/>
      </rPr>
      <t xml:space="preserve">салдо (дефицит/излишък) и финансирането, което произтича </t>
    </r>
    <r>
      <rPr>
        <i/>
        <u/>
        <sz val="12"/>
        <color indexed="10"/>
        <rFont val="Times New Roman CYR"/>
        <charset val="204"/>
      </rPr>
      <t>само от закръгления</t>
    </r>
    <r>
      <rPr>
        <sz val="12"/>
        <color indexed="18"/>
        <rFont val="Times New Roman Cyr"/>
        <charset val="204"/>
      </rPr>
      <t xml:space="preserve"> </t>
    </r>
    <r>
      <rPr>
        <sz val="12"/>
        <rFont val="Times New Roman CYR"/>
        <charset val="204"/>
      </rPr>
      <t xml:space="preserve">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</si>
  <si>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  <charset val="204"/>
      </rPr>
      <t xml:space="preserve">ред 151   </t>
    </r>
    <r>
      <rPr>
        <b/>
        <sz val="12"/>
        <rFont val="Times New Roman CYR"/>
        <family val="1"/>
        <charset val="204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</si>
  <si>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  <charset val="204"/>
      </rPr>
      <t>ред 152</t>
    </r>
    <r>
      <rPr>
        <b/>
        <sz val="12"/>
        <rFont val="Times New Roman CYR"/>
        <family val="1"/>
        <charset val="204"/>
      </rPr>
      <t>!</t>
    </r>
  </si>
  <si>
    <r>
      <t xml:space="preserve">При попълването на </t>
    </r>
    <r>
      <rPr>
        <i/>
        <sz val="12"/>
        <rFont val="Times New Roman CYR"/>
        <family val="1"/>
        <charset val="204"/>
      </rPr>
      <t>ред 152</t>
    </r>
    <r>
      <rPr>
        <sz val="12"/>
        <rFont val="Times New Roman CYR"/>
        <family val="1"/>
        <charset val="204"/>
      </rPr>
      <t xml:space="preserve"> с отчетената на </t>
    </r>
    <r>
      <rPr>
        <i/>
        <sz val="12"/>
        <rFont val="Times New Roman CYR"/>
        <family val="1"/>
        <charset val="204"/>
      </rPr>
      <t xml:space="preserve">ред 151 </t>
    </r>
    <r>
      <rPr>
        <sz val="12"/>
        <rFont val="Times New Roman CYR"/>
        <family val="1"/>
        <charset val="204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</si>
  <si>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  <charset val="204"/>
      </rPr>
      <t>ред 128</t>
    </r>
    <r>
      <rPr>
        <sz val="12"/>
        <rFont val="Times New Roman CYR"/>
        <family val="1"/>
        <charset val="204"/>
      </rPr>
      <t xml:space="preserve"> -  позиция</t>
    </r>
    <r>
      <rPr>
        <i/>
        <sz val="12"/>
        <rFont val="Times New Roman CYR"/>
        <family val="1"/>
        <charset val="204"/>
      </rPr>
      <t xml:space="preserve"> "разлики от закръгления в хил. лв (+/-) "</t>
    </r>
    <r>
      <rPr>
        <sz val="12"/>
        <rFont val="Times New Roman CYR"/>
        <family val="1"/>
        <charset val="204"/>
      </rPr>
      <t>, при което неравнението поради</t>
    </r>
  </si>
  <si>
    <r>
      <rPr>
        <sz val="12"/>
        <rFont val="Times New Roman CYR"/>
        <charset val="204"/>
      </rPr>
      <t>Ако е налице неравнение, което</t>
    </r>
    <r>
      <rPr>
        <sz val="12"/>
        <color indexed="18"/>
        <rFont val="Times New Roman CYR"/>
        <family val="1"/>
        <charset val="204"/>
      </rPr>
      <t xml:space="preserve"> </t>
    </r>
    <r>
      <rPr>
        <i/>
        <u/>
        <sz val="12"/>
        <color indexed="10"/>
        <rFont val="Times New Roman CYR"/>
        <charset val="204"/>
      </rPr>
      <t>не</t>
    </r>
    <r>
      <rPr>
        <sz val="12"/>
        <color indexed="18"/>
        <rFont val="Times New Roman CYR"/>
        <family val="1"/>
        <charset val="204"/>
      </rPr>
      <t xml:space="preserve"> </t>
    </r>
    <r>
      <rPr>
        <sz val="12"/>
        <rFont val="Times New Roman CYR"/>
        <charset val="204"/>
      </rPr>
      <t>произтича от закръгления (т.е. фигурира и в данните в левове</t>
    </r>
  </si>
  <si>
    <r>
      <rPr>
        <sz val="12"/>
        <rFont val="Times New Roman CYR"/>
        <charset val="204"/>
      </rPr>
      <t>), тогава</t>
    </r>
    <r>
      <rPr>
        <sz val="12"/>
        <color indexed="18"/>
        <rFont val="Times New Roman CYR"/>
        <family val="1"/>
        <charset val="204"/>
      </rPr>
      <t xml:space="preserve"> </t>
    </r>
    <r>
      <rPr>
        <i/>
        <u/>
        <sz val="12"/>
        <color indexed="10"/>
        <rFont val="Times New Roman CYR"/>
        <charset val="204"/>
      </rPr>
      <t>не следва да се въвежда сума на ред 152</t>
    </r>
    <r>
      <rPr>
        <sz val="12"/>
        <rFont val="Times New Roman CYR"/>
        <charset val="204"/>
      </rPr>
      <t>, а следва</t>
    </r>
  </si>
  <si>
    <r>
      <t xml:space="preserve">съгласно </t>
    </r>
    <r>
      <rPr>
        <i/>
        <sz val="12"/>
        <rFont val="Times New Roman CYR"/>
        <family val="1"/>
        <charset val="204"/>
      </rPr>
      <t xml:space="preserve"> т. 1.3</t>
    </r>
    <r>
      <rPr>
        <sz val="12"/>
        <rFont val="Times New Roman CYR"/>
        <family val="1"/>
        <charset val="204"/>
      </rPr>
      <t xml:space="preserve"> от </t>
    </r>
    <r>
      <rPr>
        <i/>
        <sz val="12"/>
        <rFont val="Times New Roman CYR"/>
        <family val="1"/>
        <charset val="204"/>
      </rPr>
      <t>Заповед № ЗМФ-1338/22.12.2015 г.</t>
    </r>
    <r>
      <rPr>
        <sz val="12"/>
        <rFont val="Times New Roman CYR"/>
        <family val="1"/>
        <charset val="204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</si>
  <si>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  <charset val="204"/>
      </rPr>
      <t xml:space="preserve">чл. 170 </t>
    </r>
    <r>
      <rPr>
        <sz val="12"/>
        <rFont val="Times New Roman CYR"/>
        <family val="1"/>
        <charset val="204"/>
      </rPr>
      <t xml:space="preserve">от </t>
    </r>
    <r>
      <rPr>
        <i/>
        <sz val="12"/>
        <rFont val="Times New Roman CYR"/>
        <family val="1"/>
        <charset val="204"/>
      </rPr>
      <t>Закона за публичните финанси</t>
    </r>
    <r>
      <rPr>
        <sz val="12"/>
        <rFont val="Times New Roman CYR"/>
        <family val="1"/>
        <charset val="204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</si>
  <si>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  <charset val="204"/>
      </rPr>
      <t>Print area</t>
    </r>
    <r>
      <rPr>
        <sz val="12"/>
        <rFont val="Times New Roman CYR"/>
        <family val="1"/>
        <charset val="204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</si>
  <si>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  <charset val="204"/>
      </rPr>
      <t>на отделен файл</t>
    </r>
    <r>
      <rPr>
        <sz val="12"/>
        <rFont val="Times New Roman CYR"/>
        <family val="1"/>
        <charset val="204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</si>
  <si>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  <charset val="204"/>
      </rPr>
      <t>Copy</t>
    </r>
    <r>
      <rPr>
        <sz val="12"/>
        <rFont val="Times New Roman CYR"/>
        <family val="1"/>
        <charset val="204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</si>
  <si>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  <charset val="204"/>
      </rPr>
      <t xml:space="preserve">Paste Special </t>
    </r>
    <r>
      <rPr>
        <sz val="12"/>
        <rFont val="Times New Roman CYR"/>
        <family val="1"/>
        <charset val="204"/>
      </rPr>
      <t xml:space="preserve"> и от нейното меню се отбелязва</t>
    </r>
    <r>
      <rPr>
        <b/>
        <sz val="12"/>
        <rFont val="Times New Roman CYR"/>
        <family val="1"/>
        <charset val="204"/>
      </rPr>
      <t xml:space="preserve"> Values</t>
    </r>
    <r>
      <rPr>
        <sz val="12"/>
        <rFont val="Times New Roman CYR"/>
        <family val="1"/>
        <charset val="204"/>
      </rPr>
      <t>). По този начин ще се позволи</t>
    </r>
  </si>
  <si>
    <r>
      <t xml:space="preserve">, с изключение на попълването  на </t>
    </r>
    <r>
      <rPr>
        <i/>
        <sz val="12"/>
        <rFont val="Times New Roman CYR"/>
        <family val="1"/>
        <charset val="204"/>
      </rPr>
      <t>ред 152</t>
    </r>
    <r>
      <rPr>
        <sz val="12"/>
        <rFont val="Times New Roman CYR"/>
        <family val="1"/>
        <charset val="204"/>
      </rPr>
      <t>, ако е налице</t>
    </r>
  </si>
  <si>
    <r>
      <rPr>
        <i/>
        <u/>
        <sz val="12"/>
        <rFont val="Times New Roman CYR"/>
        <family val="1"/>
        <charset val="204"/>
      </rPr>
      <t xml:space="preserve">неравнение от закръгления на данните в хил. лв </t>
    </r>
    <r>
      <rPr>
        <sz val="12"/>
        <rFont val="Times New Roman CYR"/>
        <family val="1"/>
        <charset val="204"/>
      </rPr>
      <t xml:space="preserve">съгласно </t>
    </r>
    <r>
      <rPr>
        <b/>
        <sz val="12"/>
        <rFont val="Times New Roman CYR"/>
        <family val="1"/>
        <charset val="204"/>
      </rPr>
      <t>т. 17</t>
    </r>
    <r>
      <rPr>
        <sz val="12"/>
        <rFont val="Times New Roman CYR"/>
        <family val="1"/>
        <charset val="204"/>
      </rPr>
      <t>.</t>
    </r>
  </si>
  <si>
    <t>Спортно училище "Васил Левски",гр.Кюстендил,ул."Спартак" № 21</t>
  </si>
  <si>
    <t>suvlkn@abv.bg</t>
  </si>
  <si>
    <t>0884 47 48 48</t>
  </si>
  <si>
    <t>suvlkn.com</t>
  </si>
  <si>
    <t>Валери Георгиев</t>
  </si>
  <si>
    <t>Любомир Анчев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</si>
</sst>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&quot;31.12.&quot;0000&quot; г.&quot;"/>
    <numFmt numFmtId="181" formatCode="&quot;МАКЕТ за &quot;0000&quot; г.&quot;"/>
  </numFmts>
  <fonts count="12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2"/>
      <name val="Times New Roman CYR"/>
      <charset val="204"/>
    </font>
    <font>
      <sz val="12"/>
      <color indexed="18"/>
      <name val="Times New Roman Cyr"/>
      <charset val="204"/>
    </font>
    <font>
      <sz val="12"/>
      <color indexed="18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  <charset val="204"/>
    </font>
    <font>
      <b/>
      <sz val="12"/>
      <name val="Times New Roman CYR"/>
      <family val="1"/>
      <charset val="204"/>
    </font>
    <font>
      <b/>
      <sz val="11"/>
      <name val="Times New Roman CYR"/>
      <charset val="204"/>
    </font>
    <font>
      <sz val="12"/>
      <color indexed="22"/>
      <name val="Times New Roman CYR"/>
      <family val="1"/>
      <charset val="204"/>
    </font>
    <font>
      <b/>
      <sz val="12"/>
      <color indexed="22"/>
      <name val="Times New Roman CYR"/>
      <family val="1"/>
      <charset val="204"/>
    </font>
    <font>
      <b/>
      <sz val="12"/>
      <name val="Times New Roman CYR"/>
    </font>
    <font>
      <sz val="12"/>
      <color indexed="60"/>
      <name val="Times New Roman CYR"/>
      <family val="1"/>
      <charset val="204"/>
    </font>
    <font>
      <sz val="12"/>
      <color indexed="18"/>
      <name val="Times New Roman CYR"/>
    </font>
    <font>
      <sz val="12"/>
      <color indexed="18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i/>
      <u/>
      <sz val="12"/>
      <color indexed="10"/>
      <name val="Times New Roman CYR"/>
      <charset val="204"/>
    </font>
    <font>
      <i/>
      <sz val="12"/>
      <name val="Times New Roman CYR"/>
      <charset val="204"/>
    </font>
    <font>
      <b/>
      <sz val="12"/>
      <name val="Times New Roman CYR"/>
      <family val="1"/>
    </font>
    <font>
      <sz val="10"/>
      <name val="Arial Cyr"/>
      <charset val="204"/>
    </font>
    <font>
      <i/>
      <sz val="12"/>
      <color indexed="8"/>
      <name val="Times New Roman CYR"/>
      <family val="1"/>
      <charset val="204"/>
    </font>
    <font>
      <i/>
      <sz val="12"/>
      <color indexed="18"/>
      <name val="Times New Roman CYR"/>
      <charset val="204"/>
    </font>
    <font>
      <i/>
      <sz val="12"/>
      <color indexed="18"/>
      <name val="Times New Roman Cyr"/>
      <family val="1"/>
      <charset val="204"/>
    </font>
    <font>
      <sz val="9"/>
      <color indexed="81"/>
      <name val="Times New Roman"/>
      <family val="1"/>
      <charset val="204"/>
    </font>
    <font>
      <b/>
      <sz val="9"/>
      <color indexed="81"/>
      <name val="Times New Roman"/>
      <family val="1"/>
      <charset val="204"/>
    </font>
    <font>
      <sz val="11"/>
      <color indexed="81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b/>
      <i/>
      <sz val="11"/>
      <color indexed="18"/>
      <name val="Times New Roman"/>
      <family val="1"/>
      <charset val="204"/>
    </font>
    <font>
      <b/>
      <i/>
      <u/>
      <sz val="11"/>
      <color indexed="2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color indexed="12"/>
      <name val="Times New Roman CYR"/>
      <charset val="204"/>
    </font>
    <font>
      <b/>
      <i/>
      <sz val="10"/>
      <color indexed="1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color indexed="16"/>
      <name val="Times New Roman CYR"/>
      <charset val="204"/>
    </font>
    <font>
      <b/>
      <sz val="12"/>
      <color indexed="20"/>
      <name val="Times New Roman CYR"/>
      <family val="1"/>
      <charset val="204"/>
    </font>
    <font>
      <sz val="12"/>
      <color indexed="20"/>
      <name val="Times New Roman CYR"/>
      <charset val="204"/>
    </font>
    <font>
      <sz val="12"/>
      <color indexed="20"/>
      <name val="Times New Roman CYR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indexed="28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i/>
      <sz val="10"/>
      <color indexed="16"/>
      <name val="Times New Roman"/>
      <family val="1"/>
      <charset val="204"/>
    </font>
    <font>
      <i/>
      <sz val="12"/>
      <color indexed="10"/>
      <name val="Times New Roman CYR"/>
      <charset val="204"/>
    </font>
    <font>
      <sz val="10"/>
      <name val="Times New Roman CYR"/>
      <charset val="204"/>
    </font>
    <font>
      <i/>
      <sz val="10"/>
      <color indexed="10"/>
      <name val="Times New Roman Cyr"/>
      <charset val="204"/>
    </font>
    <font>
      <sz val="12"/>
      <color indexed="10"/>
      <name val="Times New Roman CYR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indexed="18"/>
      <name val="Times New Roman Cyr"/>
      <family val="1"/>
      <charset val="204"/>
    </font>
    <font>
      <sz val="11"/>
      <color indexed="18"/>
      <name val="Times New Roman Cyr"/>
      <charset val="204"/>
    </font>
    <font>
      <b/>
      <sz val="14"/>
      <color indexed="18"/>
      <name val="Times New Roman CYR"/>
      <family val="1"/>
      <charset val="204"/>
    </font>
    <font>
      <i/>
      <sz val="11"/>
      <name val="Times New Roman CYR"/>
      <charset val="204"/>
    </font>
    <font>
      <b/>
      <i/>
      <sz val="13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 CYR"/>
      <charset val="204"/>
    </font>
    <font>
      <i/>
      <sz val="10"/>
      <color indexed="20"/>
      <name val="Times New Roman"/>
      <family val="1"/>
      <charset val="204"/>
    </font>
    <font>
      <b/>
      <u/>
      <sz val="12"/>
      <color indexed="10"/>
      <name val="Times New Roman Cyr"/>
      <charset val="204"/>
    </font>
    <font>
      <b/>
      <sz val="9"/>
      <name val="Times New Roman Cyr"/>
      <charset val="204"/>
    </font>
    <font>
      <b/>
      <i/>
      <sz val="9"/>
      <color indexed="16"/>
      <name val="Times New Roman CYR"/>
      <charset val="204"/>
    </font>
    <font>
      <b/>
      <i/>
      <sz val="9"/>
      <color indexed="18"/>
      <name val="Times New Roman CYR"/>
      <charset val="204"/>
    </font>
    <font>
      <sz val="11"/>
      <color indexed="9"/>
      <name val="Times New Roman CYR"/>
      <charset val="204"/>
    </font>
    <font>
      <i/>
      <sz val="12"/>
      <name val="Times New Roman CYR"/>
      <family val="1"/>
      <charset val="204"/>
    </font>
    <font>
      <i/>
      <u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rgb="FF000099"/>
      <name val="Times New Roman Cyr"/>
      <family val="1"/>
      <charset val="204"/>
    </font>
    <font>
      <sz val="10"/>
      <color rgb="FF000099"/>
      <name val="Times New Roman Cyr"/>
      <family val="1"/>
      <charset val="204"/>
    </font>
    <font>
      <sz val="12"/>
      <color rgb="FF000099"/>
      <name val="Times New Roman CYR"/>
      <family val="1"/>
      <charset val="204"/>
    </font>
    <font>
      <b/>
      <sz val="12"/>
      <color rgb="FF000099"/>
      <name val="Times New Roman Cyr"/>
      <charset val="204"/>
    </font>
    <font>
      <sz val="12"/>
      <color rgb="FF000099"/>
      <name val="Times New Roman CYR"/>
      <charset val="204"/>
    </font>
    <font>
      <sz val="12"/>
      <color rgb="FF000000"/>
      <name val="Times New Roman CYR"/>
      <family val="1"/>
      <charset val="204"/>
    </font>
    <font>
      <b/>
      <sz val="12"/>
      <color rgb="FF660066"/>
      <name val="Times New Roman"/>
      <family val="1"/>
      <charset val="204"/>
    </font>
    <font>
      <b/>
      <sz val="14"/>
      <color rgb="FF660066"/>
      <name val="Times New Roman"/>
      <family val="1"/>
      <charset val="204"/>
    </font>
    <font>
      <sz val="10"/>
      <color rgb="FFFFFFCC"/>
      <name val="Times New Roman"/>
      <family val="1"/>
      <charset val="204"/>
    </font>
    <font>
      <sz val="12"/>
      <color rgb="FF660066"/>
      <name val="Times New Roman"/>
      <family val="1"/>
      <charset val="204"/>
    </font>
    <font>
      <b/>
      <sz val="12"/>
      <color rgb="FF800000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i/>
      <sz val="12"/>
      <color rgb="FF000099"/>
      <name val="Times New Roman"/>
      <family val="1"/>
      <charset val="204"/>
    </font>
    <font>
      <sz val="12"/>
      <color rgb="FF660066"/>
      <name val="Times New Roman CYR"/>
      <family val="1"/>
      <charset val="204"/>
    </font>
    <font>
      <b/>
      <i/>
      <sz val="12"/>
      <color rgb="FFFFFF00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sz val="12"/>
      <color rgb="FF800000"/>
      <name val="Times New Roman"/>
      <family val="1"/>
      <charset val="204"/>
    </font>
    <font>
      <b/>
      <sz val="12"/>
      <color theme="0"/>
      <name val="Times New Roman Cyr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b/>
      <sz val="11"/>
      <color rgb="FFFFFFCC"/>
      <name val="Times New Roman CYR"/>
      <charset val="204"/>
    </font>
    <font>
      <sz val="11"/>
      <color rgb="FF000099"/>
      <name val="Times New Roman Cyr"/>
      <charset val="204"/>
    </font>
    <font>
      <b/>
      <i/>
      <sz val="14"/>
      <color rgb="FF000099"/>
      <name val="Times New Roman bold"/>
      <charset val="204"/>
    </font>
    <font>
      <b/>
      <i/>
      <sz val="14"/>
      <color rgb="FFA50021"/>
      <name val="Times New Roman Bold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A50021"/>
      <name val="Times New Roman Cyr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rgb="FFCCCCFF"/>
      <name val="Times New Roman CYR"/>
      <charset val="204"/>
    </font>
    <font>
      <sz val="12"/>
      <color rgb="FFCCFFCC"/>
      <name val="Times New Roman CYR"/>
      <family val="1"/>
      <charset val="204"/>
    </font>
    <font>
      <b/>
      <sz val="12"/>
      <color rgb="FFCCFFCC"/>
      <name val="Times New Roman CYR"/>
      <family val="1"/>
      <charset val="204"/>
    </font>
    <font>
      <b/>
      <sz val="12"/>
      <color rgb="FFFFFF99"/>
      <name val="Times New Roman CYR"/>
      <family val="1"/>
      <charset val="204"/>
    </font>
    <font>
      <sz val="12"/>
      <color rgb="FFFFFF99"/>
      <name val="Times New Roman CYR"/>
      <charset val="204"/>
    </font>
    <font>
      <i/>
      <sz val="12"/>
      <color theme="0" tint="-4.9989318521683403E-2"/>
      <name val="Times New Roman CYR"/>
      <charset val="204"/>
    </font>
    <font>
      <b/>
      <sz val="12"/>
      <color rgb="FF800000"/>
      <name val="Times New Roman CYR"/>
      <charset val="204"/>
    </font>
    <font>
      <b/>
      <sz val="9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theme="10"/>
      <name val="Calibri"/>
      <family val="2"/>
      <charset val="204"/>
      <scheme val="minor"/>
    </font>
    <font>
      <b/>
      <i/>
      <sz val="13"/>
      <color rgb="FF000099"/>
      <name val="Cambria"/>
      <family val="1"/>
      <charset val="204"/>
      <scheme val="major"/>
    </font>
    <font>
      <i/>
      <sz val="11"/>
      <color rgb="FF000099"/>
      <name val="Times New Roman CYR"/>
      <charset val="204"/>
    </font>
    <font>
      <b/>
      <sz val="11"/>
      <color theme="0"/>
      <name val="Times New Roman"/>
      <family val="1"/>
      <charset val="204"/>
    </font>
    <font>
      <u/>
      <sz val="11"/>
      <color rgb="FF0000FF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1"/>
      </left>
      <right/>
      <top/>
      <bottom style="thin">
        <color indexed="64"/>
      </bottom>
      <diagonal/>
    </border>
    <border>
      <left/>
      <right style="medium">
        <color indexed="61"/>
      </right>
      <top/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0" fontId="82" fillId="0" borderId="0" applyNumberFormat="0" applyFill="0" applyBorder="0" applyAlignment="0" applyProtection="0"/>
    <xf numFmtId="0" fontId="6" fillId="0" borderId="0"/>
    <xf numFmtId="0" fontId="6" fillId="0" borderId="0"/>
    <xf numFmtId="0" fontId="32" fillId="0" borderId="0"/>
    <xf numFmtId="0" fontId="81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688">
    <xf numFmtId="0" fontId="0" fillId="0" borderId="0" xfId="0"/>
    <xf numFmtId="0" fontId="1" fillId="10" borderId="0" xfId="0" applyFont="1" applyFill="1" applyProtection="1"/>
    <xf numFmtId="0" fontId="2" fillId="11" borderId="0" xfId="0" applyFont="1" applyFill="1" applyBorder="1" applyProtection="1"/>
    <xf numFmtId="0" fontId="1" fillId="11" borderId="0" xfId="0" applyFont="1" applyFill="1" applyBorder="1" applyProtection="1"/>
    <xf numFmtId="0" fontId="5" fillId="11" borderId="0" xfId="0" applyFont="1" applyFill="1" applyBorder="1" applyProtection="1"/>
    <xf numFmtId="0" fontId="5" fillId="10" borderId="0" xfId="0" applyFont="1" applyFill="1" applyAlignment="1" applyProtection="1">
      <alignment horizontal="right"/>
    </xf>
    <xf numFmtId="0" fontId="1" fillId="10" borderId="0" xfId="0" applyFont="1" applyFill="1" applyBorder="1" applyProtection="1"/>
    <xf numFmtId="0" fontId="3" fillId="10" borderId="1" xfId="0" quotePrefix="1" applyFont="1" applyFill="1" applyBorder="1" applyAlignment="1" applyProtection="1">
      <alignment horizontal="center"/>
    </xf>
    <xf numFmtId="165" fontId="2" fillId="11" borderId="0" xfId="0" applyNumberFormat="1" applyFont="1" applyFill="1" applyBorder="1" applyProtection="1"/>
    <xf numFmtId="165" fontId="3" fillId="11" borderId="0" xfId="0" applyNumberFormat="1" applyFont="1" applyFill="1" applyBorder="1" applyProtection="1"/>
    <xf numFmtId="0" fontId="1" fillId="11" borderId="0" xfId="0" applyFont="1" applyFill="1" applyProtection="1"/>
    <xf numFmtId="0" fontId="5" fillId="11" borderId="0" xfId="0" applyFont="1" applyFill="1" applyProtection="1"/>
    <xf numFmtId="0" fontId="13" fillId="11" borderId="0" xfId="7" applyFont="1" applyFill="1" applyProtection="1"/>
    <xf numFmtId="0" fontId="1" fillId="12" borderId="0" xfId="0" applyFont="1" applyFill="1" applyProtection="1"/>
    <xf numFmtId="0" fontId="5" fillId="12" borderId="0" xfId="0" applyFont="1" applyFill="1" applyBorder="1" applyProtection="1"/>
    <xf numFmtId="0" fontId="1" fillId="12" borderId="0" xfId="0" applyFont="1" applyFill="1" applyBorder="1" applyProtection="1"/>
    <xf numFmtId="0" fontId="5" fillId="12" borderId="0" xfId="0" applyFont="1" applyFill="1" applyAlignment="1" applyProtection="1">
      <alignment horizontal="right"/>
    </xf>
    <xf numFmtId="0" fontId="13" fillId="12" borderId="0" xfId="7" applyFont="1" applyFill="1" applyBorder="1" applyAlignment="1" applyProtection="1">
      <alignment horizontal="center"/>
    </xf>
    <xf numFmtId="0" fontId="15" fillId="12" borderId="0" xfId="2" quotePrefix="1" applyFont="1" applyFill="1" applyAlignment="1" applyProtection="1">
      <alignment vertical="center"/>
    </xf>
    <xf numFmtId="0" fontId="5" fillId="12" borderId="0" xfId="0" quotePrefix="1" applyFont="1" applyFill="1" applyAlignment="1" applyProtection="1">
      <alignment horizontal="left"/>
    </xf>
    <xf numFmtId="0" fontId="13" fillId="12" borderId="0" xfId="7" applyFont="1" applyFill="1" applyProtection="1"/>
    <xf numFmtId="166" fontId="8" fillId="12" borderId="0" xfId="9" applyNumberFormat="1" applyFont="1" applyFill="1" applyAlignment="1" applyProtection="1"/>
    <xf numFmtId="38" fontId="8" fillId="12" borderId="0" xfId="9" applyNumberFormat="1" applyFont="1" applyFill="1" applyProtection="1"/>
    <xf numFmtId="0" fontId="3" fillId="12" borderId="2" xfId="0" applyFont="1" applyFill="1" applyBorder="1" applyProtection="1"/>
    <xf numFmtId="0" fontId="83" fillId="12" borderId="0" xfId="7" applyFont="1" applyFill="1" applyAlignment="1" applyProtection="1">
      <alignment horizontal="right"/>
    </xf>
    <xf numFmtId="0" fontId="84" fillId="12" borderId="0" xfId="7" applyFont="1" applyFill="1" applyBorder="1" applyAlignment="1" applyProtection="1">
      <alignment horizontal="center"/>
    </xf>
    <xf numFmtId="166" fontId="85" fillId="12" borderId="0" xfId="9" applyNumberFormat="1" applyFont="1" applyFill="1" applyAlignment="1" applyProtection="1"/>
    <xf numFmtId="0" fontId="86" fillId="12" borderId="0" xfId="2" quotePrefix="1" applyFont="1" applyFill="1" applyAlignment="1" applyProtection="1"/>
    <xf numFmtId="0" fontId="87" fillId="5" borderId="0" xfId="8" applyFont="1" applyFill="1" applyAlignment="1" applyProtection="1">
      <alignment horizontal="left"/>
    </xf>
    <xf numFmtId="0" fontId="12" fillId="12" borderId="0" xfId="8" applyFont="1" applyFill="1" applyAlignment="1" applyProtection="1">
      <alignment horizontal="right"/>
    </xf>
    <xf numFmtId="165" fontId="3" fillId="12" borderId="0" xfId="0" applyNumberFormat="1" applyFont="1" applyFill="1" applyBorder="1" applyProtection="1"/>
    <xf numFmtId="1" fontId="3" fillId="12" borderId="0" xfId="0" applyNumberFormat="1" applyFont="1" applyFill="1" applyBorder="1" applyAlignment="1" applyProtection="1">
      <alignment horizontal="right"/>
    </xf>
    <xf numFmtId="1" fontId="2" fillId="12" borderId="0" xfId="0" quotePrefix="1" applyNumberFormat="1" applyFont="1" applyFill="1" applyBorder="1" applyAlignment="1" applyProtection="1">
      <alignment horizontal="right"/>
    </xf>
    <xf numFmtId="3" fontId="2" fillId="12" borderId="0" xfId="0" applyNumberFormat="1" applyFont="1" applyFill="1" applyBorder="1" applyProtection="1"/>
    <xf numFmtId="0" fontId="2" fillId="12" borderId="0" xfId="0" applyFont="1" applyFill="1" applyProtection="1"/>
    <xf numFmtId="165" fontId="2" fillId="12" borderId="0" xfId="0" applyNumberFormat="1" applyFont="1" applyFill="1" applyProtection="1"/>
    <xf numFmtId="0" fontId="0" fillId="0" borderId="0" xfId="0" applyProtection="1"/>
    <xf numFmtId="0" fontId="5" fillId="10" borderId="0" xfId="0" applyFont="1" applyFill="1" applyBorder="1" applyProtection="1"/>
    <xf numFmtId="0" fontId="13" fillId="10" borderId="0" xfId="7" applyFont="1" applyFill="1" applyBorder="1" applyAlignment="1" applyProtection="1">
      <alignment horizontal="center"/>
    </xf>
    <xf numFmtId="0" fontId="13" fillId="10" borderId="0" xfId="7" applyFont="1" applyFill="1" applyProtection="1"/>
    <xf numFmtId="0" fontId="15" fillId="10" borderId="0" xfId="2" quotePrefix="1" applyFont="1" applyFill="1" applyAlignment="1" applyProtection="1">
      <alignment vertical="center"/>
    </xf>
    <xf numFmtId="0" fontId="5" fillId="10" borderId="0" xfId="0" quotePrefix="1" applyFont="1" applyFill="1" applyAlignment="1" applyProtection="1">
      <alignment horizontal="left"/>
    </xf>
    <xf numFmtId="166" fontId="8" fillId="10" borderId="0" xfId="9" applyNumberFormat="1" applyFont="1" applyFill="1" applyAlignment="1" applyProtection="1"/>
    <xf numFmtId="38" fontId="8" fillId="10" borderId="0" xfId="9" applyNumberFormat="1" applyFont="1" applyFill="1" applyProtection="1"/>
    <xf numFmtId="0" fontId="2" fillId="10" borderId="2" xfId="0" applyFont="1" applyFill="1" applyBorder="1" applyProtection="1"/>
    <xf numFmtId="0" fontId="3" fillId="10" borderId="2" xfId="0" applyFont="1" applyFill="1" applyBorder="1" applyProtection="1"/>
    <xf numFmtId="165" fontId="3" fillId="10" borderId="0" xfId="0" applyNumberFormat="1" applyFont="1" applyFill="1" applyBorder="1" applyProtection="1"/>
    <xf numFmtId="3" fontId="2" fillId="10" borderId="0" xfId="0" applyNumberFormat="1" applyFont="1" applyFill="1" applyBorder="1" applyProtection="1"/>
    <xf numFmtId="0" fontId="12" fillId="10" borderId="0" xfId="8" applyFont="1" applyFill="1" applyAlignment="1" applyProtection="1">
      <alignment horizontal="right"/>
    </xf>
    <xf numFmtId="0" fontId="2" fillId="10" borderId="0" xfId="0" applyFont="1" applyFill="1" applyBorder="1" applyAlignment="1" applyProtection="1">
      <alignment horizontal="left"/>
    </xf>
    <xf numFmtId="1" fontId="3" fillId="10" borderId="0" xfId="0" applyNumberFormat="1" applyFont="1" applyFill="1" applyBorder="1" applyAlignment="1" applyProtection="1">
      <alignment horizontal="right"/>
    </xf>
    <xf numFmtId="0" fontId="15" fillId="13" borderId="0" xfId="8" applyFont="1" applyFill="1" applyAlignment="1" applyProtection="1">
      <alignment horizontal="left"/>
    </xf>
    <xf numFmtId="0" fontId="7" fillId="10" borderId="0" xfId="2" quotePrefix="1" applyFont="1" applyFill="1" applyAlignment="1" applyProtection="1"/>
    <xf numFmtId="0" fontId="20" fillId="10" borderId="0" xfId="7" applyFont="1" applyFill="1" applyAlignment="1" applyProtection="1">
      <alignment horizontal="right"/>
    </xf>
    <xf numFmtId="0" fontId="22" fillId="3" borderId="0" xfId="2" applyFont="1" applyFill="1" applyProtection="1"/>
    <xf numFmtId="0" fontId="23" fillId="3" borderId="0" xfId="2" applyFont="1" applyFill="1" applyBorder="1" applyAlignment="1">
      <alignment vertical="center"/>
    </xf>
    <xf numFmtId="0" fontId="22" fillId="3" borderId="0" xfId="2" applyFont="1" applyFill="1" applyBorder="1" applyAlignment="1">
      <alignment vertical="center"/>
    </xf>
    <xf numFmtId="0" fontId="22" fillId="3" borderId="0" xfId="2" applyFont="1" applyFill="1" applyBorder="1" applyAlignment="1" applyProtection="1">
      <alignment vertical="center"/>
    </xf>
    <xf numFmtId="0" fontId="23" fillId="3" borderId="0" xfId="2" applyFont="1" applyFill="1" applyBorder="1" applyAlignment="1">
      <alignment horizontal="center" vertical="center"/>
    </xf>
    <xf numFmtId="4" fontId="22" fillId="3" borderId="0" xfId="2" applyNumberFormat="1" applyFont="1" applyFill="1" applyAlignment="1" applyProtection="1">
      <alignment vertical="center"/>
    </xf>
    <xf numFmtId="4" fontId="22" fillId="0" borderId="0" xfId="2" applyNumberFormat="1" applyFont="1" applyFill="1" applyAlignment="1" applyProtection="1">
      <alignment vertical="center"/>
    </xf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Fill="1" applyProtection="1"/>
    <xf numFmtId="0" fontId="23" fillId="0" borderId="0" xfId="2" applyFont="1" applyFill="1" applyBorder="1" applyAlignment="1" applyProtection="1">
      <alignment horizontal="center" vertical="center"/>
    </xf>
    <xf numFmtId="0" fontId="22" fillId="3" borderId="0" xfId="2" applyFont="1" applyFill="1"/>
    <xf numFmtId="0" fontId="22" fillId="0" borderId="0" xfId="2" applyFont="1" applyFill="1"/>
    <xf numFmtId="0" fontId="8" fillId="2" borderId="3" xfId="2" applyFont="1" applyFill="1" applyBorder="1"/>
    <xf numFmtId="0" fontId="8" fillId="2" borderId="0" xfId="2" applyFont="1" applyFill="1" applyBorder="1"/>
    <xf numFmtId="0" fontId="8" fillId="2" borderId="4" xfId="2" applyFont="1" applyFill="1" applyBorder="1"/>
    <xf numFmtId="0" fontId="20" fillId="2" borderId="3" xfId="2" applyFont="1" applyFill="1" applyBorder="1" applyAlignment="1">
      <alignment horizontal="right"/>
    </xf>
    <xf numFmtId="0" fontId="24" fillId="2" borderId="0" xfId="2" applyFont="1" applyFill="1" applyBorder="1"/>
    <xf numFmtId="167" fontId="20" fillId="2" borderId="0" xfId="2" applyNumberFormat="1" applyFont="1" applyFill="1" applyBorder="1" applyAlignment="1">
      <alignment horizontal="right"/>
    </xf>
    <xf numFmtId="0" fontId="25" fillId="2" borderId="0" xfId="2" applyFont="1" applyFill="1" applyBorder="1"/>
    <xf numFmtId="0" fontId="20" fillId="2" borderId="0" xfId="2" applyFont="1" applyFill="1" applyBorder="1"/>
    <xf numFmtId="0" fontId="27" fillId="2" borderId="0" xfId="2" applyFont="1" applyFill="1" applyBorder="1"/>
    <xf numFmtId="0" fontId="27" fillId="2" borderId="4" xfId="2" applyFont="1" applyFill="1" applyBorder="1"/>
    <xf numFmtId="0" fontId="85" fillId="2" borderId="0" xfId="2" applyFont="1" applyFill="1" applyBorder="1"/>
    <xf numFmtId="0" fontId="8" fillId="0" borderId="0" xfId="2" applyFont="1" applyFill="1"/>
    <xf numFmtId="0" fontId="8" fillId="2" borderId="5" xfId="2" applyFont="1" applyFill="1" applyBorder="1"/>
    <xf numFmtId="0" fontId="8" fillId="2" borderId="6" xfId="2" applyFont="1" applyFill="1" applyBorder="1"/>
    <xf numFmtId="0" fontId="28" fillId="2" borderId="6" xfId="2" applyFont="1" applyFill="1" applyBorder="1"/>
    <xf numFmtId="0" fontId="8" fillId="2" borderId="7" xfId="2" applyFont="1" applyFill="1" applyBorder="1"/>
    <xf numFmtId="0" fontId="8" fillId="3" borderId="0" xfId="2" applyFont="1" applyFill="1"/>
    <xf numFmtId="0" fontId="88" fillId="2" borderId="0" xfId="2" applyFont="1" applyFill="1" applyBorder="1"/>
    <xf numFmtId="0" fontId="2" fillId="12" borderId="8" xfId="0" applyFont="1" applyFill="1" applyBorder="1" applyProtection="1"/>
    <xf numFmtId="0" fontId="2" fillId="12" borderId="9" xfId="0" applyFont="1" applyFill="1" applyBorder="1" applyProtection="1"/>
    <xf numFmtId="0" fontId="87" fillId="2" borderId="0" xfId="2" applyFont="1" applyFill="1" applyBorder="1"/>
    <xf numFmtId="0" fontId="8" fillId="12" borderId="10" xfId="2" applyFont="1" applyFill="1" applyBorder="1"/>
    <xf numFmtId="0" fontId="8" fillId="12" borderId="11" xfId="2" applyFont="1" applyFill="1" applyBorder="1"/>
    <xf numFmtId="0" fontId="8" fillId="12" borderId="12" xfId="2" applyFont="1" applyFill="1" applyBorder="1"/>
    <xf numFmtId="0" fontId="8" fillId="12" borderId="0" xfId="2" applyFont="1" applyFill="1" applyBorder="1"/>
    <xf numFmtId="173" fontId="89" fillId="14" borderId="13" xfId="0" quotePrefix="1" applyNumberFormat="1" applyFont="1" applyFill="1" applyBorder="1" applyAlignment="1" applyProtection="1">
      <alignment horizontal="center"/>
    </xf>
    <xf numFmtId="172" fontId="90" fillId="14" borderId="14" xfId="0" quotePrefix="1" applyNumberFormat="1" applyFont="1" applyFill="1" applyBorder="1" applyAlignment="1" applyProtection="1">
      <alignment horizontal="center" vertical="center" wrapText="1"/>
    </xf>
    <xf numFmtId="0" fontId="8" fillId="10" borderId="0" xfId="2" applyFont="1" applyFill="1" applyBorder="1"/>
    <xf numFmtId="0" fontId="91" fillId="12" borderId="0" xfId="0" applyFont="1" applyFill="1" applyBorder="1" applyProtection="1"/>
    <xf numFmtId="0" fontId="8" fillId="2" borderId="15" xfId="2" applyFont="1" applyFill="1" applyBorder="1"/>
    <xf numFmtId="167" fontId="20" fillId="2" borderId="11" xfId="2" applyNumberFormat="1" applyFont="1" applyFill="1" applyBorder="1" applyAlignment="1">
      <alignment horizontal="right"/>
    </xf>
    <xf numFmtId="0" fontId="8" fillId="2" borderId="11" xfId="2" applyFont="1" applyFill="1" applyBorder="1"/>
    <xf numFmtId="0" fontId="8" fillId="2" borderId="16" xfId="2" applyFont="1" applyFill="1" applyBorder="1"/>
    <xf numFmtId="0" fontId="83" fillId="7" borderId="17" xfId="2" applyFont="1" applyFill="1" applyBorder="1"/>
    <xf numFmtId="0" fontId="85" fillId="7" borderId="18" xfId="2" applyFont="1" applyFill="1" applyBorder="1"/>
    <xf numFmtId="0" fontId="85" fillId="7" borderId="19" xfId="2" applyFont="1" applyFill="1" applyBorder="1"/>
    <xf numFmtId="0" fontId="2" fillId="10" borderId="1" xfId="0" quotePrefix="1" applyFont="1" applyFill="1" applyBorder="1" applyAlignment="1" applyProtection="1">
      <alignment horizontal="center"/>
    </xf>
    <xf numFmtId="172" fontId="92" fillId="14" borderId="14" xfId="0" quotePrefix="1" applyNumberFormat="1" applyFont="1" applyFill="1" applyBorder="1" applyAlignment="1" applyProtection="1">
      <alignment horizontal="center" wrapText="1"/>
    </xf>
    <xf numFmtId="174" fontId="8" fillId="3" borderId="0" xfId="9" applyNumberFormat="1" applyFont="1" applyFill="1" applyAlignment="1" applyProtection="1"/>
    <xf numFmtId="174" fontId="13" fillId="3" borderId="0" xfId="8" applyNumberFormat="1" applyFont="1" applyFill="1" applyProtection="1"/>
    <xf numFmtId="174" fontId="5" fillId="11" borderId="0" xfId="0" applyNumberFormat="1" applyFont="1" applyFill="1" applyProtection="1"/>
    <xf numFmtId="171" fontId="93" fillId="15" borderId="13" xfId="0" quotePrefix="1" applyNumberFormat="1" applyFont="1" applyFill="1" applyBorder="1" applyAlignment="1" applyProtection="1">
      <alignment horizontal="center"/>
    </xf>
    <xf numFmtId="172" fontId="94" fillId="16" borderId="14" xfId="0" quotePrefix="1" applyNumberFormat="1" applyFont="1" applyFill="1" applyBorder="1" applyAlignment="1" applyProtection="1">
      <alignment horizontal="center" vertical="center" wrapText="1"/>
    </xf>
    <xf numFmtId="171" fontId="94" fillId="16" borderId="13" xfId="0" quotePrefix="1" applyNumberFormat="1" applyFont="1" applyFill="1" applyBorder="1" applyAlignment="1" applyProtection="1">
      <alignment horizontal="center"/>
    </xf>
    <xf numFmtId="174" fontId="1" fillId="11" borderId="0" xfId="0" applyNumberFormat="1" applyFont="1" applyFill="1" applyProtection="1"/>
    <xf numFmtId="0" fontId="2" fillId="12" borderId="20" xfId="0" applyFont="1" applyFill="1" applyBorder="1" applyProtection="1"/>
    <xf numFmtId="0" fontId="2" fillId="12" borderId="12" xfId="0" applyFont="1" applyFill="1" applyBorder="1" applyProtection="1"/>
    <xf numFmtId="4" fontId="3" fillId="12" borderId="0" xfId="0" applyNumberFormat="1" applyFont="1" applyFill="1" applyBorder="1" applyAlignment="1" applyProtection="1"/>
    <xf numFmtId="0" fontId="20" fillId="12" borderId="0" xfId="8" applyFont="1" applyFill="1" applyProtection="1"/>
    <xf numFmtId="0" fontId="91" fillId="10" borderId="0" xfId="0" applyFont="1" applyFill="1" applyBorder="1" applyProtection="1"/>
    <xf numFmtId="0" fontId="20" fillId="10" borderId="0" xfId="8" applyFont="1" applyFill="1" applyProtection="1"/>
    <xf numFmtId="4" fontId="3" fillId="10" borderId="0" xfId="0" applyNumberFormat="1" applyFont="1" applyFill="1" applyBorder="1" applyAlignment="1" applyProtection="1"/>
    <xf numFmtId="1" fontId="2" fillId="10" borderId="0" xfId="0" quotePrefix="1" applyNumberFormat="1" applyFont="1" applyFill="1" applyBorder="1" applyAlignment="1" applyProtection="1">
      <alignment horizontal="right"/>
    </xf>
    <xf numFmtId="166" fontId="42" fillId="12" borderId="21" xfId="0" applyNumberFormat="1" applyFont="1" applyFill="1" applyBorder="1" applyAlignment="1" applyProtection="1">
      <alignment horizontal="center"/>
    </xf>
    <xf numFmtId="166" fontId="11" fillId="12" borderId="21" xfId="0" applyNumberFormat="1" applyFont="1" applyFill="1" applyBorder="1" applyAlignment="1" applyProtection="1">
      <alignment horizontal="center"/>
    </xf>
    <xf numFmtId="166" fontId="42" fillId="17" borderId="21" xfId="0" applyNumberFormat="1" applyFont="1" applyFill="1" applyBorder="1" applyAlignment="1" applyProtection="1">
      <alignment horizontal="center"/>
      <protection locked="0"/>
    </xf>
    <xf numFmtId="0" fontId="1" fillId="12" borderId="22" xfId="0" applyFont="1" applyFill="1" applyBorder="1" applyAlignment="1" applyProtection="1">
      <alignment horizontal="right"/>
    </xf>
    <xf numFmtId="0" fontId="10" fillId="12" borderId="23" xfId="0" applyFont="1" applyFill="1" applyBorder="1" applyAlignment="1" applyProtection="1">
      <alignment horizontal="right"/>
    </xf>
    <xf numFmtId="0" fontId="1" fillId="17" borderId="23" xfId="0" applyFont="1" applyFill="1" applyBorder="1" applyAlignment="1" applyProtection="1">
      <alignment horizontal="left"/>
    </xf>
    <xf numFmtId="172" fontId="95" fillId="16" borderId="14" xfId="0" quotePrefix="1" applyNumberFormat="1" applyFont="1" applyFill="1" applyBorder="1" applyAlignment="1" applyProtection="1">
      <alignment horizontal="center" wrapText="1"/>
    </xf>
    <xf numFmtId="0" fontId="2" fillId="10" borderId="0" xfId="0" applyFont="1" applyFill="1" applyBorder="1" applyProtection="1"/>
    <xf numFmtId="38" fontId="14" fillId="2" borderId="0" xfId="9" applyNumberFormat="1" applyFont="1" applyFill="1" applyBorder="1" applyAlignment="1" applyProtection="1"/>
    <xf numFmtId="38" fontId="20" fillId="10" borderId="0" xfId="9" applyNumberFormat="1" applyFont="1" applyFill="1" applyBorder="1" applyAlignment="1" applyProtection="1"/>
    <xf numFmtId="38" fontId="20" fillId="18" borderId="0" xfId="9" applyNumberFormat="1" applyFont="1" applyFill="1" applyBorder="1" applyAlignment="1" applyProtection="1"/>
    <xf numFmtId="38" fontId="8" fillId="18" borderId="0" xfId="9" applyNumberFormat="1" applyFont="1" applyFill="1" applyBorder="1" applyAlignment="1" applyProtection="1"/>
    <xf numFmtId="38" fontId="14" fillId="2" borderId="24" xfId="9" applyNumberFormat="1" applyFont="1" applyFill="1" applyBorder="1" applyAlignment="1" applyProtection="1"/>
    <xf numFmtId="38" fontId="20" fillId="10" borderId="24" xfId="9" applyNumberFormat="1" applyFont="1" applyFill="1" applyBorder="1" applyAlignment="1" applyProtection="1"/>
    <xf numFmtId="0" fontId="2" fillId="10" borderId="24" xfId="0" applyFont="1" applyFill="1" applyBorder="1" applyAlignment="1" applyProtection="1">
      <alignment horizontal="left"/>
    </xf>
    <xf numFmtId="38" fontId="20" fillId="18" borderId="24" xfId="9" applyNumberFormat="1" applyFont="1" applyFill="1" applyBorder="1" applyAlignment="1" applyProtection="1"/>
    <xf numFmtId="38" fontId="8" fillId="18" borderId="24" xfId="9" applyNumberFormat="1" applyFont="1" applyFill="1" applyBorder="1" applyAlignment="1" applyProtection="1"/>
    <xf numFmtId="0" fontId="2" fillId="12" borderId="0" xfId="0" applyFont="1" applyFill="1" applyBorder="1" applyProtection="1"/>
    <xf numFmtId="172" fontId="3" fillId="10" borderId="25" xfId="0" quotePrefix="1" applyNumberFormat="1" applyFont="1" applyFill="1" applyBorder="1" applyAlignment="1" applyProtection="1">
      <alignment horizontal="center"/>
    </xf>
    <xf numFmtId="172" fontId="3" fillId="10" borderId="26" xfId="0" quotePrefix="1" applyNumberFormat="1" applyFont="1" applyFill="1" applyBorder="1" applyAlignment="1" applyProtection="1">
      <alignment horizontal="center"/>
    </xf>
    <xf numFmtId="172" fontId="3" fillId="10" borderId="27" xfId="0" quotePrefix="1" applyNumberFormat="1" applyFont="1" applyFill="1" applyBorder="1" applyAlignment="1" applyProtection="1">
      <alignment horizontal="center"/>
    </xf>
    <xf numFmtId="0" fontId="4" fillId="10" borderId="2" xfId="0" quotePrefix="1" applyFont="1" applyFill="1" applyBorder="1" applyAlignment="1" applyProtection="1">
      <alignment horizontal="center" vertical="top"/>
    </xf>
    <xf numFmtId="0" fontId="4" fillId="10" borderId="28" xfId="0" quotePrefix="1" applyFont="1" applyFill="1" applyBorder="1" applyAlignment="1" applyProtection="1">
      <alignment horizontal="center" vertical="top"/>
    </xf>
    <xf numFmtId="0" fontId="4" fillId="10" borderId="29" xfId="0" quotePrefix="1" applyFont="1" applyFill="1" applyBorder="1" applyAlignment="1" applyProtection="1">
      <alignment horizontal="left" vertical="top"/>
    </xf>
    <xf numFmtId="38" fontId="14" fillId="10" borderId="0" xfId="9" applyNumberFormat="1" applyFont="1" applyFill="1" applyBorder="1" applyAlignment="1" applyProtection="1"/>
    <xf numFmtId="38" fontId="14" fillId="10" borderId="24" xfId="9" applyNumberFormat="1" applyFont="1" applyFill="1" applyBorder="1" applyAlignment="1" applyProtection="1"/>
    <xf numFmtId="0" fontId="4" fillId="14" borderId="30" xfId="0" applyFont="1" applyFill="1" applyBorder="1" applyAlignment="1" applyProtection="1">
      <alignment horizontal="left"/>
    </xf>
    <xf numFmtId="0" fontId="4" fillId="14" borderId="31" xfId="0" applyFont="1" applyFill="1" applyBorder="1" applyAlignment="1" applyProtection="1">
      <alignment horizontal="left"/>
    </xf>
    <xf numFmtId="166" fontId="4" fillId="14" borderId="32" xfId="0" applyNumberFormat="1" applyFont="1" applyFill="1" applyBorder="1" applyAlignment="1" applyProtection="1">
      <alignment horizontal="left"/>
    </xf>
    <xf numFmtId="166" fontId="4" fillId="14" borderId="33" xfId="0" applyNumberFormat="1" applyFont="1" applyFill="1" applyBorder="1" applyAlignment="1" applyProtection="1">
      <alignment horizontal="left"/>
    </xf>
    <xf numFmtId="0" fontId="3" fillId="19" borderId="34" xfId="0" applyFont="1" applyFill="1" applyBorder="1" applyAlignment="1" applyProtection="1">
      <alignment horizontal="left"/>
    </xf>
    <xf numFmtId="0" fontId="3" fillId="19" borderId="35" xfId="0" applyFont="1" applyFill="1" applyBorder="1" applyAlignment="1" applyProtection="1">
      <alignment horizontal="left"/>
    </xf>
    <xf numFmtId="38" fontId="20" fillId="4" borderId="36" xfId="9" applyNumberFormat="1" applyFont="1" applyFill="1" applyBorder="1" applyAlignment="1" applyProtection="1"/>
    <xf numFmtId="38" fontId="20" fillId="4" borderId="37" xfId="9" applyNumberFormat="1" applyFont="1" applyFill="1" applyBorder="1" applyAlignment="1" applyProtection="1"/>
    <xf numFmtId="38" fontId="20" fillId="4" borderId="38" xfId="9" applyNumberFormat="1" applyFont="1" applyFill="1" applyBorder="1" applyAlignment="1" applyProtection="1"/>
    <xf numFmtId="38" fontId="20" fillId="20" borderId="36" xfId="9" applyNumberFormat="1" applyFont="1" applyFill="1" applyBorder="1" applyAlignment="1" applyProtection="1"/>
    <xf numFmtId="38" fontId="20" fillId="20" borderId="37" xfId="9" applyNumberFormat="1" applyFont="1" applyFill="1" applyBorder="1" applyAlignment="1" applyProtection="1"/>
    <xf numFmtId="38" fontId="20" fillId="20" borderId="38" xfId="9" applyNumberFormat="1" applyFont="1" applyFill="1" applyBorder="1" applyAlignment="1" applyProtection="1"/>
    <xf numFmtId="38" fontId="20" fillId="10" borderId="39" xfId="9" applyNumberFormat="1" applyFont="1" applyFill="1" applyBorder="1" applyAlignment="1" applyProtection="1"/>
    <xf numFmtId="38" fontId="20" fillId="10" borderId="40" xfId="9" applyNumberFormat="1" applyFont="1" applyFill="1" applyBorder="1" applyAlignment="1" applyProtection="1"/>
    <xf numFmtId="38" fontId="8" fillId="10" borderId="41" xfId="9" applyNumberFormat="1" applyFont="1" applyFill="1" applyBorder="1" applyAlignment="1" applyProtection="1"/>
    <xf numFmtId="38" fontId="8" fillId="10" borderId="42" xfId="9" applyNumberFormat="1" applyFont="1" applyFill="1" applyBorder="1" applyAlignment="1" applyProtection="1"/>
    <xf numFmtId="38" fontId="8" fillId="10" borderId="43" xfId="9" applyNumberFormat="1" applyFont="1" applyFill="1" applyBorder="1" applyAlignment="1" applyProtection="1"/>
    <xf numFmtId="38" fontId="8" fillId="10" borderId="44" xfId="9" applyNumberFormat="1" applyFont="1" applyFill="1" applyBorder="1" applyAlignment="1" applyProtection="1"/>
    <xf numFmtId="38" fontId="8" fillId="10" borderId="39" xfId="9" applyNumberFormat="1" applyFont="1" applyFill="1" applyBorder="1" applyAlignment="1" applyProtection="1"/>
    <xf numFmtId="38" fontId="8" fillId="10" borderId="40" xfId="9" applyNumberFormat="1" applyFont="1" applyFill="1" applyBorder="1" applyAlignment="1" applyProtection="1"/>
    <xf numFmtId="0" fontId="2" fillId="10" borderId="45" xfId="0" applyFont="1" applyFill="1" applyBorder="1" applyAlignment="1" applyProtection="1">
      <alignment horizontal="left"/>
    </xf>
    <xf numFmtId="0" fontId="2" fillId="10" borderId="10" xfId="0" applyFont="1" applyFill="1" applyBorder="1" applyAlignment="1" applyProtection="1">
      <alignment horizontal="left"/>
    </xf>
    <xf numFmtId="0" fontId="2" fillId="10" borderId="46" xfId="0" applyFont="1" applyFill="1" applyBorder="1" applyAlignment="1" applyProtection="1">
      <alignment horizontal="left"/>
    </xf>
    <xf numFmtId="0" fontId="2" fillId="10" borderId="36" xfId="0" applyFont="1" applyFill="1" applyBorder="1" applyAlignment="1" applyProtection="1">
      <alignment horizontal="left"/>
    </xf>
    <xf numFmtId="0" fontId="2" fillId="10" borderId="37" xfId="0" applyFont="1" applyFill="1" applyBorder="1" applyAlignment="1" applyProtection="1">
      <alignment horizontal="left"/>
    </xf>
    <xf numFmtId="38" fontId="30" fillId="18" borderId="47" xfId="9" applyNumberFormat="1" applyFont="1" applyFill="1" applyBorder="1" applyAlignment="1" applyProtection="1"/>
    <xf numFmtId="38" fontId="30" fillId="18" borderId="48" xfId="9" applyNumberFormat="1" applyFont="1" applyFill="1" applyBorder="1" applyAlignment="1" applyProtection="1"/>
    <xf numFmtId="38" fontId="30" fillId="18" borderId="41" xfId="9" applyNumberFormat="1" applyFont="1" applyFill="1" applyBorder="1" applyAlignment="1" applyProtection="1"/>
    <xf numFmtId="38" fontId="30" fillId="18" borderId="42" xfId="9" applyNumberFormat="1" applyFont="1" applyFill="1" applyBorder="1" applyAlignment="1" applyProtection="1"/>
    <xf numFmtId="38" fontId="30" fillId="18" borderId="43" xfId="9" applyNumberFormat="1" applyFont="1" applyFill="1" applyBorder="1" applyAlignment="1" applyProtection="1"/>
    <xf numFmtId="38" fontId="30" fillId="18" borderId="44" xfId="9" applyNumberFormat="1" applyFont="1" applyFill="1" applyBorder="1" applyAlignment="1" applyProtection="1"/>
    <xf numFmtId="38" fontId="20" fillId="10" borderId="49" xfId="9" applyNumberFormat="1" applyFont="1" applyFill="1" applyBorder="1" applyAlignment="1" applyProtection="1"/>
    <xf numFmtId="38" fontId="20" fillId="10" borderId="10" xfId="9" applyNumberFormat="1" applyFont="1" applyFill="1" applyBorder="1" applyAlignment="1" applyProtection="1"/>
    <xf numFmtId="38" fontId="20" fillId="10" borderId="46" xfId="9" applyNumberFormat="1" applyFont="1" applyFill="1" applyBorder="1" applyAlignment="1" applyProtection="1"/>
    <xf numFmtId="38" fontId="30" fillId="18" borderId="37" xfId="9" applyNumberFormat="1" applyFont="1" applyFill="1" applyBorder="1" applyAlignment="1" applyProtection="1"/>
    <xf numFmtId="38" fontId="30" fillId="18" borderId="38" xfId="9" applyNumberFormat="1" applyFont="1" applyFill="1" applyBorder="1" applyAlignment="1" applyProtection="1"/>
    <xf numFmtId="38" fontId="8" fillId="21" borderId="50" xfId="9" applyNumberFormat="1" applyFont="1" applyFill="1" applyBorder="1" applyAlignment="1" applyProtection="1"/>
    <xf numFmtId="38" fontId="8" fillId="21" borderId="51" xfId="9" applyNumberFormat="1" applyFont="1" applyFill="1" applyBorder="1" applyAlignment="1" applyProtection="1"/>
    <xf numFmtId="38" fontId="8" fillId="10" borderId="50" xfId="9" applyNumberFormat="1" applyFont="1" applyFill="1" applyBorder="1" applyAlignment="1" applyProtection="1"/>
    <xf numFmtId="38" fontId="8" fillId="10" borderId="51" xfId="9" applyNumberFormat="1" applyFont="1" applyFill="1" applyBorder="1" applyAlignment="1" applyProtection="1"/>
    <xf numFmtId="0" fontId="3" fillId="10" borderId="32" xfId="0" applyFont="1" applyFill="1" applyBorder="1" applyAlignment="1" applyProtection="1">
      <alignment horizontal="left"/>
    </xf>
    <xf numFmtId="0" fontId="3" fillId="10" borderId="33" xfId="0" applyFont="1" applyFill="1" applyBorder="1" applyAlignment="1" applyProtection="1">
      <alignment horizontal="left"/>
    </xf>
    <xf numFmtId="0" fontId="2" fillId="10" borderId="49" xfId="0" applyFont="1" applyFill="1" applyBorder="1" applyAlignment="1" applyProtection="1">
      <alignment horizontal="left"/>
    </xf>
    <xf numFmtId="0" fontId="3" fillId="14" borderId="34" xfId="0" applyFont="1" applyFill="1" applyBorder="1" applyAlignment="1" applyProtection="1">
      <alignment horizontal="left"/>
    </xf>
    <xf numFmtId="0" fontId="3" fillId="14" borderId="35" xfId="0" applyFont="1" applyFill="1" applyBorder="1" applyAlignment="1" applyProtection="1">
      <alignment horizontal="left"/>
    </xf>
    <xf numFmtId="0" fontId="3" fillId="22" borderId="34" xfId="0" quotePrefix="1" applyFont="1" applyFill="1" applyBorder="1" applyAlignment="1" applyProtection="1">
      <alignment horizontal="left"/>
    </xf>
    <xf numFmtId="0" fontId="3" fillId="22" borderId="35" xfId="0" quotePrefix="1" applyFont="1" applyFill="1" applyBorder="1" applyAlignment="1" applyProtection="1">
      <alignment horizontal="left"/>
    </xf>
    <xf numFmtId="38" fontId="8" fillId="10" borderId="11" xfId="9" applyNumberFormat="1" applyFont="1" applyFill="1" applyBorder="1" applyAlignment="1" applyProtection="1"/>
    <xf numFmtId="38" fontId="8" fillId="10" borderId="52" xfId="9" applyNumberFormat="1" applyFont="1" applyFill="1" applyBorder="1" applyAlignment="1" applyProtection="1"/>
    <xf numFmtId="0" fontId="1" fillId="17" borderId="37" xfId="0" applyFont="1" applyFill="1" applyBorder="1" applyAlignment="1" applyProtection="1">
      <alignment horizontal="left"/>
    </xf>
    <xf numFmtId="0" fontId="10" fillId="12" borderId="37" xfId="0" applyFont="1" applyFill="1" applyBorder="1" applyAlignment="1" applyProtection="1">
      <alignment horizontal="left"/>
    </xf>
    <xf numFmtId="175" fontId="96" fillId="10" borderId="21" xfId="0" applyNumberFormat="1" applyFont="1" applyFill="1" applyBorder="1" applyAlignment="1" applyProtection="1">
      <alignment horizontal="center"/>
      <protection locked="0"/>
    </xf>
    <xf numFmtId="175" fontId="96" fillId="10" borderId="39" xfId="0" applyNumberFormat="1" applyFont="1" applyFill="1" applyBorder="1" applyAlignment="1" applyProtection="1">
      <alignment horizontal="center"/>
    </xf>
    <xf numFmtId="0" fontId="87" fillId="10" borderId="0" xfId="2" applyFont="1" applyFill="1" applyBorder="1"/>
    <xf numFmtId="0" fontId="2" fillId="12" borderId="37" xfId="0" applyFont="1" applyFill="1" applyBorder="1" applyAlignment="1" applyProtection="1">
      <alignment horizontal="right"/>
    </xf>
    <xf numFmtId="38" fontId="8" fillId="10" borderId="53" xfId="9" applyNumberFormat="1" applyFont="1" applyFill="1" applyBorder="1" applyAlignment="1" applyProtection="1"/>
    <xf numFmtId="38" fontId="8" fillId="10" borderId="54" xfId="9" applyNumberFormat="1" applyFont="1" applyFill="1" applyBorder="1" applyAlignment="1" applyProtection="1"/>
    <xf numFmtId="38" fontId="14" fillId="10" borderId="55" xfId="9" applyNumberFormat="1" applyFont="1" applyFill="1" applyBorder="1" applyAlignment="1" applyProtection="1"/>
    <xf numFmtId="38" fontId="20" fillId="10" borderId="56" xfId="9" applyNumberFormat="1" applyFont="1" applyFill="1" applyBorder="1" applyAlignment="1" applyProtection="1"/>
    <xf numFmtId="38" fontId="20" fillId="10" borderId="55" xfId="9" applyNumberFormat="1" applyFont="1" applyFill="1" applyBorder="1" applyAlignment="1" applyProtection="1"/>
    <xf numFmtId="38" fontId="8" fillId="10" borderId="56" xfId="9" applyNumberFormat="1" applyFont="1" applyFill="1" applyBorder="1" applyAlignment="1" applyProtection="1"/>
    <xf numFmtId="38" fontId="20" fillId="18" borderId="49" xfId="9" applyNumberFormat="1" applyFont="1" applyFill="1" applyBorder="1" applyAlignment="1" applyProtection="1"/>
    <xf numFmtId="38" fontId="8" fillId="18" borderId="56" xfId="9" applyNumberFormat="1" applyFont="1" applyFill="1" applyBorder="1" applyAlignment="1" applyProtection="1"/>
    <xf numFmtId="38" fontId="8" fillId="18" borderId="53" xfId="9" applyNumberFormat="1" applyFont="1" applyFill="1" applyBorder="1" applyAlignment="1" applyProtection="1"/>
    <xf numFmtId="38" fontId="8" fillId="18" borderId="57" xfId="9" applyNumberFormat="1" applyFont="1" applyFill="1" applyBorder="1" applyAlignment="1" applyProtection="1"/>
    <xf numFmtId="38" fontId="30" fillId="18" borderId="45" xfId="9" applyNumberFormat="1" applyFont="1" applyFill="1" applyBorder="1" applyAlignment="1" applyProtection="1"/>
    <xf numFmtId="38" fontId="30" fillId="18" borderId="53" xfId="9" applyNumberFormat="1" applyFont="1" applyFill="1" applyBorder="1" applyAlignment="1" applyProtection="1"/>
    <xf numFmtId="38" fontId="30" fillId="18" borderId="54" xfId="9" applyNumberFormat="1" applyFont="1" applyFill="1" applyBorder="1" applyAlignment="1" applyProtection="1"/>
    <xf numFmtId="0" fontId="3" fillId="14" borderId="58" xfId="0" applyFont="1" applyFill="1" applyBorder="1" applyAlignment="1" applyProtection="1">
      <alignment horizontal="left"/>
    </xf>
    <xf numFmtId="38" fontId="30" fillId="18" borderId="36" xfId="9" applyNumberFormat="1" applyFont="1" applyFill="1" applyBorder="1" applyAlignment="1" applyProtection="1"/>
    <xf numFmtId="0" fontId="3" fillId="22" borderId="58" xfId="0" quotePrefix="1" applyFont="1" applyFill="1" applyBorder="1" applyAlignment="1" applyProtection="1">
      <alignment horizontal="left"/>
    </xf>
    <xf numFmtId="0" fontId="3" fillId="19" borderId="58" xfId="0" applyFont="1" applyFill="1" applyBorder="1" applyAlignment="1" applyProtection="1">
      <alignment horizontal="left"/>
    </xf>
    <xf numFmtId="38" fontId="8" fillId="10" borderId="59" xfId="9" applyNumberFormat="1" applyFont="1" applyFill="1" applyBorder="1" applyAlignment="1" applyProtection="1"/>
    <xf numFmtId="38" fontId="97" fillId="21" borderId="57" xfId="9" applyNumberFormat="1" applyFont="1" applyFill="1" applyBorder="1" applyAlignment="1" applyProtection="1"/>
    <xf numFmtId="38" fontId="8" fillId="10" borderId="57" xfId="9" applyNumberFormat="1" applyFont="1" applyFill="1" applyBorder="1" applyAlignment="1" applyProtection="1"/>
    <xf numFmtId="0" fontId="3" fillId="10" borderId="60" xfId="0" applyFont="1" applyFill="1" applyBorder="1" applyAlignment="1" applyProtection="1">
      <alignment horizontal="left"/>
    </xf>
    <xf numFmtId="0" fontId="4" fillId="14" borderId="61" xfId="0" applyFont="1" applyFill="1" applyBorder="1" applyAlignment="1" applyProtection="1">
      <alignment horizontal="left"/>
    </xf>
    <xf numFmtId="166" fontId="4" fillId="14" borderId="60" xfId="0" applyNumberFormat="1" applyFont="1" applyFill="1" applyBorder="1" applyAlignment="1" applyProtection="1">
      <alignment horizontal="left"/>
    </xf>
    <xf numFmtId="0" fontId="2" fillId="22" borderId="8" xfId="0" applyFont="1" applyFill="1" applyBorder="1" applyProtection="1"/>
    <xf numFmtId="0" fontId="2" fillId="22" borderId="9" xfId="0" applyFont="1" applyFill="1" applyBorder="1" applyProtection="1"/>
    <xf numFmtId="0" fontId="2" fillId="22" borderId="62" xfId="0" applyFont="1" applyFill="1" applyBorder="1" applyProtection="1"/>
    <xf numFmtId="0" fontId="2" fillId="22" borderId="63" xfId="0" applyFont="1" applyFill="1" applyBorder="1" applyProtection="1"/>
    <xf numFmtId="0" fontId="1" fillId="12" borderId="0" xfId="5" applyFont="1" applyFill="1" applyBorder="1" applyProtection="1"/>
    <xf numFmtId="165" fontId="3" fillId="12" borderId="0" xfId="5" applyNumberFormat="1" applyFont="1" applyFill="1" applyBorder="1" applyAlignment="1" applyProtection="1">
      <alignment horizontal="left"/>
    </xf>
    <xf numFmtId="0" fontId="2" fillId="12" borderId="0" xfId="5" applyFont="1" applyFill="1" applyBorder="1" applyAlignment="1" applyProtection="1">
      <alignment horizontal="center"/>
    </xf>
    <xf numFmtId="0" fontId="1" fillId="11" borderId="0" xfId="5" applyFont="1" applyFill="1" applyAlignment="1" applyProtection="1">
      <alignment horizontal="center"/>
    </xf>
    <xf numFmtId="0" fontId="1" fillId="11" borderId="0" xfId="5" applyFont="1" applyFill="1" applyBorder="1" applyAlignment="1" applyProtection="1">
      <alignment horizontal="center"/>
    </xf>
    <xf numFmtId="0" fontId="1" fillId="11" borderId="0" xfId="5" applyFont="1" applyFill="1" applyProtection="1"/>
    <xf numFmtId="0" fontId="81" fillId="0" borderId="0" xfId="5" applyProtection="1"/>
    <xf numFmtId="176" fontId="2" fillId="10" borderId="64" xfId="0" applyNumberFormat="1" applyFont="1" applyFill="1" applyBorder="1" applyAlignment="1" applyProtection="1"/>
    <xf numFmtId="176" fontId="5" fillId="12" borderId="0" xfId="0" applyNumberFormat="1" applyFont="1" applyFill="1" applyAlignment="1" applyProtection="1">
      <alignment horizontal="right"/>
    </xf>
    <xf numFmtId="176" fontId="2" fillId="10" borderId="65" xfId="0" applyNumberFormat="1" applyFont="1" applyFill="1" applyBorder="1" applyAlignment="1" applyProtection="1"/>
    <xf numFmtId="176" fontId="2" fillId="10" borderId="66" xfId="0" applyNumberFormat="1" applyFont="1" applyFill="1" applyBorder="1" applyAlignment="1" applyProtection="1">
      <protection locked="0"/>
    </xf>
    <xf numFmtId="176" fontId="3" fillId="10" borderId="66" xfId="0" applyNumberFormat="1" applyFont="1" applyFill="1" applyBorder="1" applyAlignment="1" applyProtection="1">
      <protection locked="0"/>
    </xf>
    <xf numFmtId="176" fontId="2" fillId="10" borderId="67" xfId="0" applyNumberFormat="1" applyFont="1" applyFill="1" applyBorder="1" applyAlignment="1" applyProtection="1">
      <protection locked="0"/>
    </xf>
    <xf numFmtId="176" fontId="3" fillId="10" borderId="67" xfId="0" applyNumberFormat="1" applyFont="1" applyFill="1" applyBorder="1" applyAlignment="1" applyProtection="1">
      <protection locked="0"/>
    </xf>
    <xf numFmtId="176" fontId="2" fillId="10" borderId="68" xfId="0" applyNumberFormat="1" applyFont="1" applyFill="1" applyBorder="1" applyAlignment="1" applyProtection="1">
      <protection locked="0"/>
    </xf>
    <xf numFmtId="176" fontId="3" fillId="10" borderId="68" xfId="0" applyNumberFormat="1" applyFont="1" applyFill="1" applyBorder="1" applyAlignment="1" applyProtection="1">
      <protection locked="0"/>
    </xf>
    <xf numFmtId="176" fontId="2" fillId="12" borderId="1" xfId="0" applyNumberFormat="1" applyFont="1" applyFill="1" applyBorder="1" applyAlignment="1" applyProtection="1"/>
    <xf numFmtId="176" fontId="3" fillId="12" borderId="1" xfId="0" applyNumberFormat="1" applyFont="1" applyFill="1" applyBorder="1" applyAlignment="1" applyProtection="1"/>
    <xf numFmtId="176" fontId="3" fillId="10" borderId="64" xfId="0" applyNumberFormat="1" applyFont="1" applyFill="1" applyBorder="1" applyAlignment="1" applyProtection="1"/>
    <xf numFmtId="176" fontId="3" fillId="10" borderId="65" xfId="0" applyNumberFormat="1" applyFont="1" applyFill="1" applyBorder="1" applyAlignment="1" applyProtection="1"/>
    <xf numFmtId="176" fontId="2" fillId="18" borderId="64" xfId="0" applyNumberFormat="1" applyFont="1" applyFill="1" applyBorder="1" applyAlignment="1" applyProtection="1"/>
    <xf numFmtId="176" fontId="3" fillId="18" borderId="64" xfId="0" applyNumberFormat="1" applyFont="1" applyFill="1" applyBorder="1" applyAlignment="1" applyProtection="1"/>
    <xf numFmtId="176" fontId="2" fillId="18" borderId="66" xfId="0" applyNumberFormat="1" applyFont="1" applyFill="1" applyBorder="1" applyAlignment="1" applyProtection="1"/>
    <xf numFmtId="176" fontId="3" fillId="18" borderId="66" xfId="0" applyNumberFormat="1" applyFont="1" applyFill="1" applyBorder="1" applyAlignment="1" applyProtection="1"/>
    <xf numFmtId="176" fontId="2" fillId="18" borderId="67" xfId="0" applyNumberFormat="1" applyFont="1" applyFill="1" applyBorder="1" applyAlignment="1" applyProtection="1"/>
    <xf numFmtId="176" fontId="3" fillId="18" borderId="67" xfId="0" applyNumberFormat="1" applyFont="1" applyFill="1" applyBorder="1" applyAlignment="1" applyProtection="1"/>
    <xf numFmtId="176" fontId="2" fillId="18" borderId="68" xfId="0" applyNumberFormat="1" applyFont="1" applyFill="1" applyBorder="1" applyAlignment="1" applyProtection="1"/>
    <xf numFmtId="176" fontId="3" fillId="18" borderId="68" xfId="0" applyNumberFormat="1" applyFont="1" applyFill="1" applyBorder="1" applyAlignment="1" applyProtection="1"/>
    <xf numFmtId="176" fontId="2" fillId="12" borderId="1" xfId="0" applyNumberFormat="1" applyFont="1" applyFill="1" applyBorder="1" applyAlignment="1" applyProtection="1">
      <protection locked="0"/>
    </xf>
    <xf numFmtId="176" fontId="3" fillId="12" borderId="1" xfId="0" applyNumberFormat="1" applyFont="1" applyFill="1" applyBorder="1" applyAlignment="1" applyProtection="1">
      <protection locked="0"/>
    </xf>
    <xf numFmtId="176" fontId="42" fillId="18" borderId="69" xfId="0" applyNumberFormat="1" applyFont="1" applyFill="1" applyBorder="1" applyAlignment="1" applyProtection="1">
      <protection locked="0"/>
    </xf>
    <xf numFmtId="176" fontId="11" fillId="18" borderId="69" xfId="0" applyNumberFormat="1" applyFont="1" applyFill="1" applyBorder="1" applyAlignment="1" applyProtection="1">
      <protection locked="0"/>
    </xf>
    <xf numFmtId="176" fontId="42" fillId="18" borderId="67" xfId="0" applyNumberFormat="1" applyFont="1" applyFill="1" applyBorder="1" applyAlignment="1" applyProtection="1">
      <protection locked="0"/>
    </xf>
    <xf numFmtId="176" fontId="11" fillId="18" borderId="67" xfId="0" applyNumberFormat="1" applyFont="1" applyFill="1" applyBorder="1" applyAlignment="1" applyProtection="1">
      <protection locked="0"/>
    </xf>
    <xf numFmtId="176" fontId="42" fillId="18" borderId="70" xfId="0" applyNumberFormat="1" applyFont="1" applyFill="1" applyBorder="1" applyAlignment="1" applyProtection="1">
      <protection locked="0"/>
    </xf>
    <xf numFmtId="176" fontId="11" fillId="18" borderId="70" xfId="0" applyNumberFormat="1" applyFont="1" applyFill="1" applyBorder="1" applyAlignment="1" applyProtection="1">
      <protection locked="0"/>
    </xf>
    <xf numFmtId="176" fontId="2" fillId="10" borderId="66" xfId="0" applyNumberFormat="1" applyFont="1" applyFill="1" applyBorder="1" applyAlignment="1" applyProtection="1"/>
    <xf numFmtId="176" fontId="3" fillId="10" borderId="66" xfId="0" applyNumberFormat="1" applyFont="1" applyFill="1" applyBorder="1" applyAlignment="1" applyProtection="1"/>
    <xf numFmtId="176" fontId="2" fillId="14" borderId="71" xfId="0" applyNumberFormat="1" applyFont="1" applyFill="1" applyBorder="1" applyAlignment="1" applyProtection="1"/>
    <xf numFmtId="176" fontId="3" fillId="14" borderId="71" xfId="0" applyNumberFormat="1" applyFont="1" applyFill="1" applyBorder="1" applyAlignment="1" applyProtection="1"/>
    <xf numFmtId="176" fontId="2" fillId="10" borderId="65" xfId="0" applyNumberFormat="1" applyFont="1" applyFill="1" applyBorder="1" applyAlignment="1" applyProtection="1">
      <protection locked="0"/>
    </xf>
    <xf numFmtId="176" fontId="3" fillId="10" borderId="65" xfId="0" applyNumberFormat="1" applyFont="1" applyFill="1" applyBorder="1" applyAlignment="1" applyProtection="1">
      <protection locked="0"/>
    </xf>
    <xf numFmtId="176" fontId="2" fillId="20" borderId="1" xfId="0" applyNumberFormat="1" applyFont="1" applyFill="1" applyBorder="1" applyAlignment="1" applyProtection="1"/>
    <xf numFmtId="176" fontId="3" fillId="20" borderId="1" xfId="0" applyNumberFormat="1" applyFont="1" applyFill="1" applyBorder="1" applyAlignment="1" applyProtection="1"/>
    <xf numFmtId="176" fontId="2" fillId="10" borderId="70" xfId="0" applyNumberFormat="1" applyFont="1" applyFill="1" applyBorder="1" applyAlignment="1" applyProtection="1">
      <protection locked="0"/>
    </xf>
    <xf numFmtId="176" fontId="3" fillId="10" borderId="70" xfId="0" applyNumberFormat="1" applyFont="1" applyFill="1" applyBorder="1" applyAlignment="1" applyProtection="1">
      <protection locked="0"/>
    </xf>
    <xf numFmtId="176" fontId="42" fillId="18" borderId="72" xfId="0" applyNumberFormat="1" applyFont="1" applyFill="1" applyBorder="1" applyAlignment="1" applyProtection="1">
      <protection locked="0"/>
    </xf>
    <xf numFmtId="176" fontId="11" fillId="18" borderId="72" xfId="0" applyNumberFormat="1" applyFont="1" applyFill="1" applyBorder="1" applyAlignment="1" applyProtection="1">
      <protection locked="0"/>
    </xf>
    <xf numFmtId="176" fontId="2" fillId="10" borderId="68" xfId="0" applyNumberFormat="1" applyFont="1" applyFill="1" applyBorder="1" applyAlignment="1" applyProtection="1"/>
    <xf numFmtId="176" fontId="3" fillId="10" borderId="68" xfId="0" applyNumberFormat="1" applyFont="1" applyFill="1" applyBorder="1" applyAlignment="1" applyProtection="1"/>
    <xf numFmtId="176" fontId="3" fillId="22" borderId="71" xfId="0" applyNumberFormat="1" applyFont="1" applyFill="1" applyBorder="1" applyAlignment="1" applyProtection="1"/>
    <xf numFmtId="176" fontId="2" fillId="19" borderId="71" xfId="0" applyNumberFormat="1" applyFont="1" applyFill="1" applyBorder="1" applyAlignment="1" applyProtection="1"/>
    <xf numFmtId="176" fontId="3" fillId="19" borderId="71" xfId="0" applyNumberFormat="1" applyFont="1" applyFill="1" applyBorder="1" applyAlignment="1" applyProtection="1"/>
    <xf numFmtId="176" fontId="2" fillId="22" borderId="71" xfId="0" applyNumberFormat="1" applyFont="1" applyFill="1" applyBorder="1" applyAlignment="1" applyProtection="1"/>
    <xf numFmtId="176" fontId="2" fillId="21" borderId="68" xfId="0" applyNumberFormat="1" applyFont="1" applyFill="1" applyBorder="1" applyAlignment="1" applyProtection="1"/>
    <xf numFmtId="176" fontId="3" fillId="21" borderId="68" xfId="0" applyNumberFormat="1" applyFont="1" applyFill="1" applyBorder="1" applyAlignment="1" applyProtection="1"/>
    <xf numFmtId="176" fontId="2" fillId="10" borderId="73" xfId="0" applyNumberFormat="1" applyFont="1" applyFill="1" applyBorder="1" applyAlignment="1" applyProtection="1"/>
    <xf numFmtId="176" fontId="3" fillId="10" borderId="73" xfId="0" applyNumberFormat="1" applyFont="1" applyFill="1" applyBorder="1" applyAlignment="1" applyProtection="1"/>
    <xf numFmtId="176" fontId="5" fillId="10" borderId="0" xfId="0" applyNumberFormat="1" applyFont="1" applyFill="1" applyAlignment="1" applyProtection="1">
      <alignment horizontal="right"/>
    </xf>
    <xf numFmtId="176" fontId="2" fillId="10" borderId="67" xfId="0" applyNumberFormat="1" applyFont="1" applyFill="1" applyBorder="1" applyAlignment="1" applyProtection="1"/>
    <xf numFmtId="176" fontId="3" fillId="10" borderId="67" xfId="0" applyNumberFormat="1" applyFont="1" applyFill="1" applyBorder="1" applyAlignment="1" applyProtection="1"/>
    <xf numFmtId="176" fontId="42" fillId="18" borderId="69" xfId="0" applyNumberFormat="1" applyFont="1" applyFill="1" applyBorder="1" applyAlignment="1" applyProtection="1"/>
    <xf numFmtId="176" fontId="11" fillId="18" borderId="69" xfId="0" applyNumberFormat="1" applyFont="1" applyFill="1" applyBorder="1" applyAlignment="1" applyProtection="1"/>
    <xf numFmtId="176" fontId="42" fillId="18" borderId="67" xfId="0" applyNumberFormat="1" applyFont="1" applyFill="1" applyBorder="1" applyAlignment="1" applyProtection="1"/>
    <xf numFmtId="176" fontId="11" fillId="18" borderId="67" xfId="0" applyNumberFormat="1" applyFont="1" applyFill="1" applyBorder="1" applyAlignment="1" applyProtection="1"/>
    <xf numFmtId="176" fontId="42" fillId="18" borderId="70" xfId="0" applyNumberFormat="1" applyFont="1" applyFill="1" applyBorder="1" applyAlignment="1" applyProtection="1"/>
    <xf numFmtId="176" fontId="11" fillId="18" borderId="70" xfId="0" applyNumberFormat="1" applyFont="1" applyFill="1" applyBorder="1" applyAlignment="1" applyProtection="1"/>
    <xf numFmtId="176" fontId="2" fillId="10" borderId="70" xfId="0" applyNumberFormat="1" applyFont="1" applyFill="1" applyBorder="1" applyAlignment="1" applyProtection="1"/>
    <xf numFmtId="176" fontId="3" fillId="10" borderId="70" xfId="0" applyNumberFormat="1" applyFont="1" applyFill="1" applyBorder="1" applyAlignment="1" applyProtection="1"/>
    <xf numFmtId="176" fontId="42" fillId="18" borderId="72" xfId="0" applyNumberFormat="1" applyFont="1" applyFill="1" applyBorder="1" applyAlignment="1" applyProtection="1"/>
    <xf numFmtId="176" fontId="11" fillId="18" borderId="72" xfId="0" applyNumberFormat="1" applyFont="1" applyFill="1" applyBorder="1" applyAlignment="1" applyProtection="1"/>
    <xf numFmtId="0" fontId="98" fillId="23" borderId="0" xfId="0" quotePrefix="1" applyFont="1" applyFill="1" applyAlignment="1" applyProtection="1">
      <alignment horizontal="center"/>
    </xf>
    <xf numFmtId="176" fontId="2" fillId="14" borderId="74" xfId="0" applyNumberFormat="1" applyFont="1" applyFill="1" applyBorder="1" applyAlignment="1" applyProtection="1"/>
    <xf numFmtId="176" fontId="3" fillId="14" borderId="74" xfId="0" applyNumberFormat="1" applyFont="1" applyFill="1" applyBorder="1" applyAlignment="1" applyProtection="1"/>
    <xf numFmtId="176" fontId="2" fillId="14" borderId="73" xfId="0" applyNumberFormat="1" applyFont="1" applyFill="1" applyBorder="1" applyAlignment="1" applyProtection="1"/>
    <xf numFmtId="176" fontId="3" fillId="14" borderId="73" xfId="0" applyNumberFormat="1" applyFont="1" applyFill="1" applyBorder="1" applyAlignment="1" applyProtection="1"/>
    <xf numFmtId="0" fontId="1" fillId="10" borderId="0" xfId="5" applyFont="1" applyFill="1" applyBorder="1" applyProtection="1"/>
    <xf numFmtId="38" fontId="14" fillId="10" borderId="0" xfId="9" applyNumberFormat="1" applyFont="1" applyFill="1" applyBorder="1" applyAlignment="1" applyProtection="1">
      <alignment horizontal="left"/>
    </xf>
    <xf numFmtId="38" fontId="20" fillId="10" borderId="0" xfId="9" applyNumberFormat="1" applyFont="1" applyFill="1" applyBorder="1" applyAlignment="1" applyProtection="1">
      <alignment horizontal="left"/>
    </xf>
    <xf numFmtId="0" fontId="9" fillId="10" borderId="36" xfId="5" quotePrefix="1" applyFont="1" applyFill="1" applyBorder="1" applyAlignment="1" applyProtection="1">
      <alignment horizontal="left"/>
    </xf>
    <xf numFmtId="0" fontId="9" fillId="10" borderId="37" xfId="5" quotePrefix="1" applyFont="1" applyFill="1" applyBorder="1" applyAlignment="1" applyProtection="1">
      <alignment horizontal="left"/>
    </xf>
    <xf numFmtId="0" fontId="9" fillId="10" borderId="38" xfId="5" quotePrefix="1" applyFont="1" applyFill="1" applyBorder="1" applyAlignment="1" applyProtection="1">
      <alignment horizontal="left"/>
    </xf>
    <xf numFmtId="0" fontId="2" fillId="10" borderId="45" xfId="5" applyFont="1" applyFill="1" applyBorder="1" applyAlignment="1" applyProtection="1">
      <alignment horizontal="center"/>
    </xf>
    <xf numFmtId="0" fontId="2" fillId="10" borderId="47" xfId="5" applyFont="1" applyFill="1" applyBorder="1" applyAlignment="1" applyProtection="1">
      <alignment horizontal="center"/>
    </xf>
    <xf numFmtId="0" fontId="2" fillId="10" borderId="48" xfId="5" applyFont="1" applyFill="1" applyBorder="1" applyAlignment="1" applyProtection="1">
      <alignment horizontal="center"/>
    </xf>
    <xf numFmtId="38" fontId="20" fillId="18" borderId="49" xfId="9" applyNumberFormat="1" applyFont="1" applyFill="1" applyBorder="1" applyAlignment="1" applyProtection="1">
      <alignment horizontal="center"/>
    </xf>
    <xf numFmtId="38" fontId="20" fillId="18" borderId="10" xfId="9" applyNumberFormat="1" applyFont="1" applyFill="1" applyBorder="1" applyAlignment="1" applyProtection="1">
      <alignment horizontal="center"/>
    </xf>
    <xf numFmtId="38" fontId="20" fillId="18" borderId="46" xfId="9" applyNumberFormat="1" applyFont="1" applyFill="1" applyBorder="1" applyAlignment="1" applyProtection="1">
      <alignment horizontal="center"/>
    </xf>
    <xf numFmtId="38" fontId="8" fillId="18" borderId="56" xfId="9" applyNumberFormat="1" applyFont="1" applyFill="1" applyBorder="1" applyAlignment="1" applyProtection="1">
      <alignment horizontal="center"/>
    </xf>
    <xf numFmtId="38" fontId="8" fillId="18" borderId="39" xfId="9" applyNumberFormat="1" applyFont="1" applyFill="1" applyBorder="1" applyAlignment="1" applyProtection="1">
      <alignment horizontal="center"/>
    </xf>
    <xf numFmtId="38" fontId="8" fillId="18" borderId="40" xfId="9" applyNumberFormat="1" applyFont="1" applyFill="1" applyBorder="1" applyAlignment="1" applyProtection="1">
      <alignment horizontal="center"/>
    </xf>
    <xf numFmtId="38" fontId="8" fillId="18" borderId="53" xfId="9" applyNumberFormat="1" applyFont="1" applyFill="1" applyBorder="1" applyAlignment="1" applyProtection="1">
      <alignment horizontal="center"/>
    </xf>
    <xf numFmtId="38" fontId="8" fillId="18" borderId="41" xfId="9" applyNumberFormat="1" applyFont="1" applyFill="1" applyBorder="1" applyAlignment="1" applyProtection="1">
      <alignment horizontal="center"/>
    </xf>
    <xf numFmtId="38" fontId="8" fillId="18" borderId="42" xfId="9" applyNumberFormat="1" applyFont="1" applyFill="1" applyBorder="1" applyAlignment="1" applyProtection="1">
      <alignment horizontal="center"/>
    </xf>
    <xf numFmtId="38" fontId="8" fillId="18" borderId="57" xfId="9" applyNumberFormat="1" applyFont="1" applyFill="1" applyBorder="1" applyAlignment="1" applyProtection="1">
      <alignment horizontal="center"/>
    </xf>
    <xf numFmtId="38" fontId="8" fillId="18" borderId="50" xfId="9" applyNumberFormat="1" applyFont="1" applyFill="1" applyBorder="1" applyAlignment="1" applyProtection="1">
      <alignment horizontal="center"/>
    </xf>
    <xf numFmtId="38" fontId="8" fillId="18" borderId="51" xfId="9" applyNumberFormat="1" applyFont="1" applyFill="1" applyBorder="1" applyAlignment="1" applyProtection="1">
      <alignment horizontal="center"/>
    </xf>
    <xf numFmtId="0" fontId="2" fillId="10" borderId="36" xfId="5" applyFont="1" applyFill="1" applyBorder="1" applyAlignment="1" applyProtection="1">
      <alignment horizontal="center"/>
    </xf>
    <xf numFmtId="0" fontId="2" fillId="10" borderId="37" xfId="5" applyFont="1" applyFill="1" applyBorder="1" applyAlignment="1" applyProtection="1">
      <alignment horizontal="center"/>
    </xf>
    <xf numFmtId="0" fontId="2" fillId="10" borderId="38" xfId="5" applyFont="1" applyFill="1" applyBorder="1" applyAlignment="1" applyProtection="1">
      <alignment horizontal="center"/>
    </xf>
    <xf numFmtId="0" fontId="2" fillId="10" borderId="49" xfId="5" applyFont="1" applyFill="1" applyBorder="1" applyAlignment="1" applyProtection="1">
      <alignment horizontal="center"/>
    </xf>
    <xf numFmtId="0" fontId="2" fillId="10" borderId="10" xfId="5" applyFont="1" applyFill="1" applyBorder="1" applyAlignment="1" applyProtection="1">
      <alignment horizontal="center"/>
    </xf>
    <xf numFmtId="0" fontId="2" fillId="10" borderId="46" xfId="5" applyFont="1" applyFill="1" applyBorder="1" applyAlignment="1" applyProtection="1">
      <alignment horizontal="center"/>
    </xf>
    <xf numFmtId="38" fontId="30" fillId="18" borderId="36" xfId="9" applyNumberFormat="1" applyFont="1" applyFill="1" applyBorder="1" applyAlignment="1" applyProtection="1">
      <alignment horizontal="center"/>
    </xf>
    <xf numFmtId="38" fontId="30" fillId="18" borderId="37" xfId="9" applyNumberFormat="1" applyFont="1" applyFill="1" applyBorder="1" applyAlignment="1" applyProtection="1">
      <alignment horizontal="center"/>
    </xf>
    <xf numFmtId="38" fontId="30" fillId="18" borderId="38" xfId="9" applyNumberFormat="1" applyFont="1" applyFill="1" applyBorder="1" applyAlignment="1" applyProtection="1">
      <alignment horizontal="center"/>
    </xf>
    <xf numFmtId="38" fontId="20" fillId="10" borderId="49" xfId="9" applyNumberFormat="1" applyFont="1" applyFill="1" applyBorder="1" applyAlignment="1" applyProtection="1">
      <alignment horizontal="center"/>
    </xf>
    <xf numFmtId="38" fontId="20" fillId="10" borderId="10" xfId="9" applyNumberFormat="1" applyFont="1" applyFill="1" applyBorder="1" applyAlignment="1" applyProtection="1">
      <alignment horizontal="center"/>
    </xf>
    <xf numFmtId="38" fontId="20" fillId="10" borderId="46" xfId="9" applyNumberFormat="1" applyFont="1" applyFill="1" applyBorder="1" applyAlignment="1" applyProtection="1">
      <alignment horizontal="center"/>
    </xf>
    <xf numFmtId="3" fontId="10" fillId="10" borderId="57" xfId="5" applyNumberFormat="1" applyFont="1" applyFill="1" applyBorder="1" applyAlignment="1" applyProtection="1">
      <alignment horizontal="center"/>
    </xf>
    <xf numFmtId="3" fontId="10" fillId="10" borderId="50" xfId="5" applyNumberFormat="1" applyFont="1" applyFill="1" applyBorder="1" applyAlignment="1" applyProtection="1">
      <alignment horizontal="center"/>
    </xf>
    <xf numFmtId="3" fontId="10" fillId="10" borderId="51" xfId="5" applyNumberFormat="1" applyFont="1" applyFill="1" applyBorder="1" applyAlignment="1" applyProtection="1">
      <alignment horizontal="center"/>
    </xf>
    <xf numFmtId="0" fontId="4" fillId="14" borderId="61" xfId="5" applyFont="1" applyFill="1" applyBorder="1" applyAlignment="1" applyProtection="1">
      <alignment horizontal="left"/>
    </xf>
    <xf numFmtId="0" fontId="4" fillId="14" borderId="30" xfId="5" applyFont="1" applyFill="1" applyBorder="1" applyAlignment="1" applyProtection="1">
      <alignment horizontal="left"/>
    </xf>
    <xf numFmtId="0" fontId="4" fillId="14" borderId="31" xfId="5" applyFont="1" applyFill="1" applyBorder="1" applyAlignment="1" applyProtection="1">
      <alignment horizontal="left"/>
    </xf>
    <xf numFmtId="166" fontId="4" fillId="14" borderId="60" xfId="5" applyNumberFormat="1" applyFont="1" applyFill="1" applyBorder="1" applyAlignment="1" applyProtection="1">
      <alignment horizontal="left"/>
    </xf>
    <xf numFmtId="166" fontId="4" fillId="14" borderId="32" xfId="5" applyNumberFormat="1" applyFont="1" applyFill="1" applyBorder="1" applyAlignment="1" applyProtection="1">
      <alignment horizontal="left"/>
    </xf>
    <xf numFmtId="166" fontId="4" fillId="14" borderId="33" xfId="5" applyNumberFormat="1" applyFont="1" applyFill="1" applyBorder="1" applyAlignment="1" applyProtection="1">
      <alignment horizontal="left"/>
    </xf>
    <xf numFmtId="38" fontId="14" fillId="10" borderId="55" xfId="9" applyNumberFormat="1" applyFont="1" applyFill="1" applyBorder="1" applyAlignment="1" applyProtection="1">
      <alignment horizontal="left"/>
    </xf>
    <xf numFmtId="38" fontId="14" fillId="10" borderId="24" xfId="9" applyNumberFormat="1" applyFont="1" applyFill="1" applyBorder="1" applyAlignment="1" applyProtection="1">
      <alignment horizontal="left"/>
    </xf>
    <xf numFmtId="38" fontId="20" fillId="10" borderId="56" xfId="9" applyNumberFormat="1" applyFont="1" applyFill="1" applyBorder="1" applyAlignment="1" applyProtection="1">
      <alignment horizontal="left"/>
    </xf>
    <xf numFmtId="38" fontId="20" fillId="10" borderId="39" xfId="9" applyNumberFormat="1" applyFont="1" applyFill="1" applyBorder="1" applyAlignment="1" applyProtection="1">
      <alignment horizontal="left"/>
    </xf>
    <xf numFmtId="38" fontId="20" fillId="10" borderId="40" xfId="9" applyNumberFormat="1" applyFont="1" applyFill="1" applyBorder="1" applyAlignment="1" applyProtection="1">
      <alignment horizontal="left"/>
    </xf>
    <xf numFmtId="38" fontId="20" fillId="10" borderId="55" xfId="9" applyNumberFormat="1" applyFont="1" applyFill="1" applyBorder="1" applyAlignment="1" applyProtection="1">
      <alignment horizontal="left"/>
    </xf>
    <xf numFmtId="38" fontId="20" fillId="10" borderId="24" xfId="9" applyNumberFormat="1" applyFont="1" applyFill="1" applyBorder="1" applyAlignment="1" applyProtection="1">
      <alignment horizontal="left"/>
    </xf>
    <xf numFmtId="0" fontId="99" fillId="12" borderId="0" xfId="5" applyFont="1" applyFill="1" applyBorder="1" applyAlignment="1" applyProtection="1">
      <alignment horizontal="left"/>
    </xf>
    <xf numFmtId="0" fontId="1" fillId="10" borderId="0" xfId="5" applyFont="1" applyFill="1" applyAlignment="1" applyProtection="1">
      <alignment horizontal="center"/>
    </xf>
    <xf numFmtId="1" fontId="64" fillId="12" borderId="0" xfId="0" applyNumberFormat="1" applyFont="1" applyFill="1" applyBorder="1" applyAlignment="1" applyProtection="1">
      <alignment horizontal="right"/>
    </xf>
    <xf numFmtId="166" fontId="11" fillId="17" borderId="21" xfId="0" applyNumberFormat="1" applyFont="1" applyFill="1" applyBorder="1" applyAlignment="1" applyProtection="1">
      <alignment horizontal="center"/>
      <protection locked="0"/>
    </xf>
    <xf numFmtId="1" fontId="3" fillId="12" borderId="0" xfId="0" applyNumberFormat="1" applyFont="1" applyFill="1" applyBorder="1" applyAlignment="1" applyProtection="1">
      <alignment horizontal="center"/>
    </xf>
    <xf numFmtId="1" fontId="3" fillId="12" borderId="11" xfId="0" applyNumberFormat="1" applyFont="1" applyFill="1" applyBorder="1" applyAlignment="1" applyProtection="1"/>
    <xf numFmtId="172" fontId="100" fillId="15" borderId="14" xfId="0" quotePrefix="1" applyNumberFormat="1" applyFont="1" applyFill="1" applyBorder="1" applyAlignment="1" applyProtection="1">
      <alignment horizontal="center" wrapText="1"/>
    </xf>
    <xf numFmtId="165" fontId="3" fillId="12" borderId="0" xfId="0" applyNumberFormat="1" applyFont="1" applyFill="1" applyBorder="1" applyAlignment="1" applyProtection="1">
      <alignment horizontal="center" vertical="center" wrapText="1"/>
    </xf>
    <xf numFmtId="0" fontId="3" fillId="12" borderId="0" xfId="0" applyFont="1" applyFill="1" applyBorder="1" applyAlignment="1" applyProtection="1">
      <alignment horizontal="center"/>
    </xf>
    <xf numFmtId="172" fontId="2" fillId="10" borderId="75" xfId="0" quotePrefix="1" applyNumberFormat="1" applyFont="1" applyFill="1" applyBorder="1" applyAlignment="1" applyProtection="1">
      <alignment horizontal="center" wrapText="1"/>
    </xf>
    <xf numFmtId="171" fontId="3" fillId="10" borderId="76" xfId="0" quotePrefix="1" applyNumberFormat="1" applyFont="1" applyFill="1" applyBorder="1" applyAlignment="1" applyProtection="1">
      <alignment horizontal="center"/>
    </xf>
    <xf numFmtId="0" fontId="3" fillId="10" borderId="77" xfId="0" quotePrefix="1" applyFont="1" applyFill="1" applyBorder="1" applyAlignment="1" applyProtection="1">
      <alignment horizontal="center"/>
    </xf>
    <xf numFmtId="0" fontId="2" fillId="10" borderId="78" xfId="0" quotePrefix="1" applyFont="1" applyFill="1" applyBorder="1" applyAlignment="1" applyProtection="1">
      <alignment horizontal="center"/>
    </xf>
    <xf numFmtId="176" fontId="2" fillId="10" borderId="79" xfId="0" applyNumberFormat="1" applyFont="1" applyFill="1" applyBorder="1" applyAlignment="1" applyProtection="1"/>
    <xf numFmtId="176" fontId="2" fillId="10" borderId="80" xfId="0" applyNumberFormat="1" applyFont="1" applyFill="1" applyBorder="1" applyAlignment="1" applyProtection="1"/>
    <xf numFmtId="176" fontId="2" fillId="10" borderId="81" xfId="0" applyNumberFormat="1" applyFont="1" applyFill="1" applyBorder="1" applyAlignment="1" applyProtection="1"/>
    <xf numFmtId="176" fontId="2" fillId="10" borderId="82" xfId="0" applyNumberFormat="1" applyFont="1" applyFill="1" applyBorder="1" applyAlignment="1" applyProtection="1"/>
    <xf numFmtId="176" fontId="3" fillId="10" borderId="83" xfId="0" applyNumberFormat="1" applyFont="1" applyFill="1" applyBorder="1" applyAlignment="1" applyProtection="1"/>
    <xf numFmtId="176" fontId="3" fillId="10" borderId="84" xfId="0" applyNumberFormat="1" applyFont="1" applyFill="1" applyBorder="1" applyAlignment="1" applyProtection="1"/>
    <xf numFmtId="176" fontId="3" fillId="12" borderId="77" xfId="0" applyNumberFormat="1" applyFont="1" applyFill="1" applyBorder="1" applyAlignment="1" applyProtection="1"/>
    <xf numFmtId="176" fontId="2" fillId="12" borderId="78" xfId="0" applyNumberFormat="1" applyFont="1" applyFill="1" applyBorder="1" applyAlignment="1" applyProtection="1"/>
    <xf numFmtId="176" fontId="3" fillId="10" borderId="79" xfId="0" applyNumberFormat="1" applyFont="1" applyFill="1" applyBorder="1" applyAlignment="1" applyProtection="1"/>
    <xf numFmtId="176" fontId="3" fillId="10" borderId="85" xfId="0" applyNumberFormat="1" applyFont="1" applyFill="1" applyBorder="1" applyAlignment="1" applyProtection="1"/>
    <xf numFmtId="176" fontId="3" fillId="10" borderId="81" xfId="0" applyNumberFormat="1" applyFont="1" applyFill="1" applyBorder="1" applyAlignment="1" applyProtection="1"/>
    <xf numFmtId="176" fontId="3" fillId="18" borderId="79" xfId="0" applyNumberFormat="1" applyFont="1" applyFill="1" applyBorder="1" applyAlignment="1" applyProtection="1"/>
    <xf numFmtId="176" fontId="2" fillId="18" borderId="80" xfId="0" applyNumberFormat="1" applyFont="1" applyFill="1" applyBorder="1" applyAlignment="1" applyProtection="1"/>
    <xf numFmtId="176" fontId="3" fillId="18" borderId="85" xfId="0" applyNumberFormat="1" applyFont="1" applyFill="1" applyBorder="1" applyAlignment="1" applyProtection="1"/>
    <xf numFmtId="176" fontId="2" fillId="18" borderId="86" xfId="0" applyNumberFormat="1" applyFont="1" applyFill="1" applyBorder="1" applyAlignment="1" applyProtection="1"/>
    <xf numFmtId="176" fontId="3" fillId="18" borderId="83" xfId="0" applyNumberFormat="1" applyFont="1" applyFill="1" applyBorder="1" applyAlignment="1" applyProtection="1"/>
    <xf numFmtId="176" fontId="2" fillId="18" borderId="87" xfId="0" applyNumberFormat="1" applyFont="1" applyFill="1" applyBorder="1" applyAlignment="1" applyProtection="1"/>
    <xf numFmtId="176" fontId="3" fillId="18" borderId="84" xfId="0" applyNumberFormat="1" applyFont="1" applyFill="1" applyBorder="1" applyAlignment="1" applyProtection="1"/>
    <xf numFmtId="176" fontId="2" fillId="18" borderId="88" xfId="0" applyNumberFormat="1" applyFont="1" applyFill="1" applyBorder="1" applyAlignment="1" applyProtection="1"/>
    <xf numFmtId="176" fontId="11" fillId="18" borderId="89" xfId="0" applyNumberFormat="1" applyFont="1" applyFill="1" applyBorder="1" applyAlignment="1" applyProtection="1"/>
    <xf numFmtId="176" fontId="11" fillId="18" borderId="83" xfId="0" applyNumberFormat="1" applyFont="1" applyFill="1" applyBorder="1" applyAlignment="1" applyProtection="1"/>
    <xf numFmtId="176" fontId="11" fillId="18" borderId="90" xfId="0" applyNumberFormat="1" applyFont="1" applyFill="1" applyBorder="1" applyAlignment="1" applyProtection="1"/>
    <xf numFmtId="176" fontId="2" fillId="10" borderId="86" xfId="0" applyNumberFormat="1" applyFont="1" applyFill="1" applyBorder="1" applyAlignment="1" applyProtection="1"/>
    <xf numFmtId="176" fontId="3" fillId="14" borderId="91" xfId="0" applyNumberFormat="1" applyFont="1" applyFill="1" applyBorder="1" applyAlignment="1" applyProtection="1"/>
    <xf numFmtId="176" fontId="2" fillId="14" borderId="92" xfId="0" applyNumberFormat="1" applyFont="1" applyFill="1" applyBorder="1" applyAlignment="1" applyProtection="1"/>
    <xf numFmtId="176" fontId="3" fillId="20" borderId="77" xfId="0" applyNumberFormat="1" applyFont="1" applyFill="1" applyBorder="1" applyAlignment="1" applyProtection="1"/>
    <xf numFmtId="176" fontId="2" fillId="20" borderId="78" xfId="0" applyNumberFormat="1" applyFont="1" applyFill="1" applyBorder="1" applyAlignment="1" applyProtection="1"/>
    <xf numFmtId="176" fontId="3" fillId="10" borderId="90" xfId="0" applyNumberFormat="1" applyFont="1" applyFill="1" applyBorder="1" applyAlignment="1" applyProtection="1"/>
    <xf numFmtId="176" fontId="2" fillId="10" borderId="88" xfId="0" applyNumberFormat="1" applyFont="1" applyFill="1" applyBorder="1" applyAlignment="1" applyProtection="1"/>
    <xf numFmtId="176" fontId="3" fillId="22" borderId="91" xfId="0" applyNumberFormat="1" applyFont="1" applyFill="1" applyBorder="1" applyAlignment="1" applyProtection="1"/>
    <xf numFmtId="176" fontId="3" fillId="19" borderId="91" xfId="0" applyNumberFormat="1" applyFont="1" applyFill="1" applyBorder="1" applyAlignment="1" applyProtection="1"/>
    <xf numFmtId="176" fontId="2" fillId="19" borderId="92" xfId="0" applyNumberFormat="1" applyFont="1" applyFill="1" applyBorder="1" applyAlignment="1" applyProtection="1"/>
    <xf numFmtId="176" fontId="3" fillId="14" borderId="93" xfId="0" applyNumberFormat="1" applyFont="1" applyFill="1" applyBorder="1" applyAlignment="1" applyProtection="1"/>
    <xf numFmtId="176" fontId="2" fillId="14" borderId="94" xfId="0" applyNumberFormat="1" applyFont="1" applyFill="1" applyBorder="1" applyAlignment="1" applyProtection="1"/>
    <xf numFmtId="176" fontId="3" fillId="14" borderId="95" xfId="0" applyNumberFormat="1" applyFont="1" applyFill="1" applyBorder="1" applyAlignment="1" applyProtection="1"/>
    <xf numFmtId="176" fontId="2" fillId="14" borderId="96" xfId="0" applyNumberFormat="1" applyFont="1" applyFill="1" applyBorder="1" applyAlignment="1" applyProtection="1"/>
    <xf numFmtId="176" fontId="2" fillId="22" borderId="92" xfId="0" applyNumberFormat="1" applyFont="1" applyFill="1" applyBorder="1" applyAlignment="1" applyProtection="1"/>
    <xf numFmtId="176" fontId="2" fillId="21" borderId="88" xfId="0" applyNumberFormat="1" applyFont="1" applyFill="1" applyBorder="1" applyAlignment="1" applyProtection="1"/>
    <xf numFmtId="176" fontId="3" fillId="10" borderId="95" xfId="0" applyNumberFormat="1" applyFont="1" applyFill="1" applyBorder="1" applyAlignment="1" applyProtection="1"/>
    <xf numFmtId="176" fontId="2" fillId="10" borderId="96" xfId="0" applyNumberFormat="1" applyFont="1" applyFill="1" applyBorder="1" applyAlignment="1" applyProtection="1"/>
    <xf numFmtId="180" fontId="92" fillId="14" borderId="13" xfId="0" quotePrefix="1" applyNumberFormat="1" applyFont="1" applyFill="1" applyBorder="1" applyAlignment="1" applyProtection="1">
      <alignment horizontal="center"/>
    </xf>
    <xf numFmtId="180" fontId="99" fillId="16" borderId="13" xfId="0" quotePrefix="1" applyNumberFormat="1" applyFont="1" applyFill="1" applyBorder="1" applyAlignment="1" applyProtection="1">
      <alignment horizontal="center"/>
    </xf>
    <xf numFmtId="180" fontId="100" fillId="15" borderId="13" xfId="0" quotePrefix="1" applyNumberFormat="1" applyFont="1" applyFill="1" applyBorder="1" applyAlignment="1" applyProtection="1">
      <alignment horizontal="center"/>
    </xf>
    <xf numFmtId="180" fontId="2" fillId="10" borderId="97" xfId="0" quotePrefix="1" applyNumberFormat="1" applyFont="1" applyFill="1" applyBorder="1" applyAlignment="1" applyProtection="1">
      <alignment horizontal="center"/>
    </xf>
    <xf numFmtId="174" fontId="20" fillId="2" borderId="98" xfId="0" applyNumberFormat="1" applyFont="1" applyFill="1" applyBorder="1" applyAlignment="1" applyProtection="1">
      <alignment horizontal="center"/>
    </xf>
    <xf numFmtId="174" fontId="31" fillId="2" borderId="99" xfId="0" applyNumberFormat="1" applyFont="1" applyFill="1" applyBorder="1" applyAlignment="1" applyProtection="1">
      <alignment horizontal="center"/>
    </xf>
    <xf numFmtId="174" fontId="101" fillId="2" borderId="98" xfId="0" applyNumberFormat="1" applyFont="1" applyFill="1" applyBorder="1" applyAlignment="1" applyProtection="1">
      <alignment horizontal="center"/>
    </xf>
    <xf numFmtId="174" fontId="101" fillId="2" borderId="99" xfId="0" applyNumberFormat="1" applyFont="1" applyFill="1" applyBorder="1" applyAlignment="1" applyProtection="1">
      <alignment horizontal="center"/>
    </xf>
    <xf numFmtId="174" fontId="8" fillId="10" borderId="100" xfId="0" applyNumberFormat="1" applyFont="1" applyFill="1" applyBorder="1" applyAlignment="1" applyProtection="1">
      <alignment horizontal="center"/>
    </xf>
    <xf numFmtId="174" fontId="8" fillId="10" borderId="101" xfId="0" applyNumberFormat="1" applyFont="1" applyFill="1" applyBorder="1" applyAlignment="1" applyProtection="1">
      <alignment horizontal="center"/>
    </xf>
    <xf numFmtId="1" fontId="3" fillId="10" borderId="39" xfId="0" applyNumberFormat="1" applyFont="1" applyFill="1" applyBorder="1" applyAlignment="1" applyProtection="1"/>
    <xf numFmtId="1" fontId="63" fillId="10" borderId="50" xfId="0" applyNumberFormat="1" applyFont="1" applyFill="1" applyBorder="1" applyAlignment="1" applyProtection="1"/>
    <xf numFmtId="0" fontId="63" fillId="10" borderId="50" xfId="0" applyFont="1" applyFill="1" applyBorder="1" applyAlignment="1" applyProtection="1"/>
    <xf numFmtId="166" fontId="102" fillId="10" borderId="0" xfId="0" quotePrefix="1" applyNumberFormat="1" applyFont="1" applyFill="1" applyBorder="1" applyAlignment="1" applyProtection="1"/>
    <xf numFmtId="165" fontId="3" fillId="10" borderId="0" xfId="0" applyNumberFormat="1" applyFont="1" applyFill="1" applyBorder="1" applyAlignment="1" applyProtection="1">
      <alignment horizontal="center" vertical="center" wrapText="1"/>
    </xf>
    <xf numFmtId="0" fontId="3" fillId="10" borderId="0" xfId="0" applyFont="1" applyFill="1" applyBorder="1" applyAlignment="1" applyProtection="1">
      <alignment horizontal="center"/>
    </xf>
    <xf numFmtId="176" fontId="2" fillId="10" borderId="87" xfId="0" applyNumberFormat="1" applyFont="1" applyFill="1" applyBorder="1" applyAlignment="1" applyProtection="1"/>
    <xf numFmtId="176" fontId="42" fillId="18" borderId="102" xfId="0" applyNumberFormat="1" applyFont="1" applyFill="1" applyBorder="1" applyAlignment="1" applyProtection="1"/>
    <xf numFmtId="176" fontId="42" fillId="18" borderId="87" xfId="0" applyNumberFormat="1" applyFont="1" applyFill="1" applyBorder="1" applyAlignment="1" applyProtection="1"/>
    <xf numFmtId="176" fontId="42" fillId="18" borderId="103" xfId="0" applyNumberFormat="1" applyFont="1" applyFill="1" applyBorder="1" applyAlignment="1" applyProtection="1"/>
    <xf numFmtId="176" fontId="2" fillId="10" borderId="103" xfId="0" applyNumberFormat="1" applyFont="1" applyFill="1" applyBorder="1" applyAlignment="1" applyProtection="1"/>
    <xf numFmtId="176" fontId="11" fillId="18" borderId="104" xfId="0" applyNumberFormat="1" applyFont="1" applyFill="1" applyBorder="1" applyAlignment="1" applyProtection="1"/>
    <xf numFmtId="176" fontId="42" fillId="18" borderId="105" xfId="0" applyNumberFormat="1" applyFont="1" applyFill="1" applyBorder="1" applyAlignment="1" applyProtection="1"/>
    <xf numFmtId="176" fontId="11" fillId="18" borderId="104" xfId="5" applyNumberFormat="1" applyFont="1" applyFill="1" applyBorder="1" applyAlignment="1" applyProtection="1"/>
    <xf numFmtId="0" fontId="103" fillId="23" borderId="0" xfId="6" applyFont="1" applyFill="1" applyBorder="1" applyAlignment="1" applyProtection="1">
      <alignment horizontal="center"/>
    </xf>
    <xf numFmtId="166" fontId="102" fillId="12" borderId="0" xfId="0" quotePrefix="1" applyNumberFormat="1" applyFont="1" applyFill="1" applyBorder="1" applyAlignment="1" applyProtection="1"/>
    <xf numFmtId="1" fontId="3" fillId="12" borderId="0" xfId="0" applyNumberFormat="1" applyFont="1" applyFill="1" applyBorder="1" applyAlignment="1" applyProtection="1"/>
    <xf numFmtId="1" fontId="63" fillId="10" borderId="0" xfId="0" applyNumberFormat="1" applyFont="1" applyFill="1" applyBorder="1" applyAlignment="1" applyProtection="1"/>
    <xf numFmtId="0" fontId="13" fillId="5" borderId="0" xfId="8" applyFont="1" applyFill="1" applyBorder="1" applyAlignment="1" applyProtection="1">
      <alignment horizontal="center"/>
    </xf>
    <xf numFmtId="0" fontId="13" fillId="0" borderId="0" xfId="8" applyFont="1" applyFill="1" applyProtection="1"/>
    <xf numFmtId="38" fontId="20" fillId="4" borderId="0" xfId="9" applyNumberFormat="1" applyFont="1" applyFill="1" applyBorder="1" applyAlignment="1" applyProtection="1"/>
    <xf numFmtId="0" fontId="104" fillId="5" borderId="10" xfId="8" applyFont="1" applyFill="1" applyBorder="1" applyAlignment="1" applyProtection="1"/>
    <xf numFmtId="0" fontId="13" fillId="12" borderId="0" xfId="8" applyFont="1" applyFill="1" applyProtection="1"/>
    <xf numFmtId="0" fontId="104" fillId="5" borderId="0" xfId="8" applyFont="1" applyFill="1" applyBorder="1" applyAlignment="1" applyProtection="1"/>
    <xf numFmtId="0" fontId="103" fillId="10" borderId="0" xfId="6" applyFont="1" applyFill="1" applyBorder="1" applyAlignment="1" applyProtection="1">
      <alignment horizontal="center"/>
    </xf>
    <xf numFmtId="164" fontId="67" fillId="6" borderId="21" xfId="8" applyNumberFormat="1" applyFont="1" applyFill="1" applyBorder="1" applyAlignment="1" applyProtection="1">
      <alignment horizontal="center" vertical="center"/>
      <protection locked="0"/>
    </xf>
    <xf numFmtId="166" fontId="86" fillId="12" borderId="0" xfId="9" applyNumberFormat="1" applyFont="1" applyFill="1" applyAlignment="1" applyProtection="1"/>
    <xf numFmtId="0" fontId="87" fillId="5" borderId="0" xfId="8" applyFont="1" applyFill="1" applyBorder="1" applyProtection="1"/>
    <xf numFmtId="0" fontId="105" fillId="5" borderId="0" xfId="8" applyFont="1" applyFill="1" applyBorder="1" applyProtection="1"/>
    <xf numFmtId="0" fontId="105" fillId="5" borderId="0" xfId="8" applyFont="1" applyFill="1" applyProtection="1"/>
    <xf numFmtId="172" fontId="93" fillId="15" borderId="14" xfId="0" quotePrefix="1" applyNumberFormat="1" applyFont="1" applyFill="1" applyBorder="1" applyAlignment="1" applyProtection="1">
      <alignment horizontal="center" vertical="top" wrapText="1"/>
    </xf>
    <xf numFmtId="172" fontId="3" fillId="10" borderId="106" xfId="0" quotePrefix="1" applyNumberFormat="1" applyFont="1" applyFill="1" applyBorder="1" applyAlignment="1" applyProtection="1">
      <alignment horizontal="center" vertical="top" wrapText="1"/>
    </xf>
    <xf numFmtId="0" fontId="15" fillId="13" borderId="0" xfId="8" applyFont="1" applyFill="1" applyBorder="1" applyProtection="1"/>
    <xf numFmtId="0" fontId="21" fillId="13" borderId="10" xfId="8" applyFont="1" applyFill="1" applyBorder="1" applyAlignment="1" applyProtection="1"/>
    <xf numFmtId="0" fontId="19" fillId="13" borderId="0" xfId="8" applyFont="1" applyFill="1" applyProtection="1"/>
    <xf numFmtId="164" fontId="12" fillId="13" borderId="21" xfId="8" applyNumberFormat="1" applyFont="1" applyFill="1" applyBorder="1" applyAlignment="1" applyProtection="1">
      <alignment horizontal="center" vertical="center"/>
    </xf>
    <xf numFmtId="0" fontId="13" fillId="13" borderId="0" xfId="8" applyFont="1" applyFill="1" applyBorder="1" applyAlignment="1" applyProtection="1">
      <alignment horizontal="center"/>
    </xf>
    <xf numFmtId="0" fontId="21" fillId="13" borderId="0" xfId="8" applyFont="1" applyFill="1" applyBorder="1" applyAlignment="1" applyProtection="1"/>
    <xf numFmtId="0" fontId="13" fillId="10" borderId="0" xfId="8" applyFont="1" applyFill="1" applyProtection="1"/>
    <xf numFmtId="0" fontId="19" fillId="13" borderId="0" xfId="8" applyFont="1" applyFill="1" applyBorder="1" applyProtection="1"/>
    <xf numFmtId="166" fontId="7" fillId="10" borderId="0" xfId="9" applyNumberFormat="1" applyFont="1" applyFill="1" applyAlignment="1" applyProtection="1"/>
    <xf numFmtId="0" fontId="69" fillId="10" borderId="0" xfId="0" quotePrefix="1" applyFont="1" applyFill="1" applyAlignment="1" applyProtection="1">
      <alignment horizontal="right"/>
    </xf>
    <xf numFmtId="0" fontId="2" fillId="10" borderId="0" xfId="5" applyFont="1" applyFill="1" applyBorder="1" applyAlignment="1" applyProtection="1">
      <alignment horizontal="left"/>
    </xf>
    <xf numFmtId="0" fontId="106" fillId="10" borderId="39" xfId="0" applyFont="1" applyFill="1" applyBorder="1" applyAlignment="1" applyProtection="1">
      <alignment horizontal="center"/>
    </xf>
    <xf numFmtId="0" fontId="107" fillId="12" borderId="39" xfId="0" applyFont="1" applyFill="1" applyBorder="1" applyAlignment="1" applyProtection="1">
      <alignment horizontal="center"/>
      <protection locked="0"/>
    </xf>
    <xf numFmtId="164" fontId="108" fillId="10" borderId="21" xfId="8" applyNumberFormat="1" applyFont="1" applyFill="1" applyBorder="1" applyAlignment="1" applyProtection="1">
      <alignment horizontal="center" vertical="center"/>
    </xf>
    <xf numFmtId="164" fontId="109" fillId="10" borderId="21" xfId="8" applyNumberFormat="1" applyFont="1" applyFill="1" applyBorder="1" applyAlignment="1" applyProtection="1">
      <alignment horizontal="center" vertical="center"/>
    </xf>
    <xf numFmtId="0" fontId="15" fillId="10" borderId="21" xfId="8" applyNumberFormat="1" applyFont="1" applyFill="1" applyBorder="1" applyAlignment="1" applyProtection="1">
      <alignment horizontal="center" vertical="center"/>
    </xf>
    <xf numFmtId="0" fontId="15" fillId="2" borderId="21" xfId="8" applyNumberFormat="1" applyFont="1" applyFill="1" applyBorder="1" applyAlignment="1" applyProtection="1">
      <alignment horizontal="center" vertical="center"/>
      <protection locked="0"/>
    </xf>
    <xf numFmtId="38" fontId="18" fillId="10" borderId="54" xfId="9" applyNumberFormat="1" applyFont="1" applyFill="1" applyBorder="1" applyAlignment="1" applyProtection="1"/>
    <xf numFmtId="38" fontId="18" fillId="10" borderId="53" xfId="9" applyNumberFormat="1" applyFont="1" applyFill="1" applyBorder="1" applyAlignment="1" applyProtection="1"/>
    <xf numFmtId="0" fontId="9" fillId="22" borderId="58" xfId="0" quotePrefix="1" applyFont="1" applyFill="1" applyBorder="1" applyAlignment="1" applyProtection="1">
      <alignment horizontal="left"/>
    </xf>
    <xf numFmtId="38" fontId="14" fillId="4" borderId="36" xfId="9" applyNumberFormat="1" applyFont="1" applyFill="1" applyBorder="1" applyAlignment="1" applyProtection="1"/>
    <xf numFmtId="0" fontId="1" fillId="17" borderId="22" xfId="0" applyFont="1" applyFill="1" applyBorder="1" applyAlignment="1" applyProtection="1">
      <alignment horizontal="left"/>
    </xf>
    <xf numFmtId="0" fontId="2" fillId="10" borderId="107" xfId="0" applyFont="1" applyFill="1" applyBorder="1" applyAlignment="1" applyProtection="1">
      <alignment horizontal="left"/>
    </xf>
    <xf numFmtId="0" fontId="2" fillId="10" borderId="108" xfId="0" applyFont="1" applyFill="1" applyBorder="1" applyAlignment="1" applyProtection="1">
      <alignment horizontal="center"/>
    </xf>
    <xf numFmtId="0" fontId="2" fillId="10" borderId="109" xfId="0" applyFont="1" applyFill="1" applyBorder="1" applyAlignment="1" applyProtection="1">
      <alignment horizontal="center"/>
    </xf>
    <xf numFmtId="0" fontId="16" fillId="2" borderId="0" xfId="2" applyFont="1" applyFill="1" applyBorder="1"/>
    <xf numFmtId="0" fontId="8" fillId="2" borderId="0" xfId="2" quotePrefix="1" applyFont="1" applyFill="1" applyBorder="1"/>
    <xf numFmtId="0" fontId="16" fillId="10" borderId="0" xfId="2" applyFont="1" applyFill="1" applyBorder="1"/>
    <xf numFmtId="0" fontId="5" fillId="10" borderId="55" xfId="0" applyFont="1" applyFill="1" applyBorder="1" applyAlignment="1" applyProtection="1">
      <alignment horizontal="right"/>
    </xf>
    <xf numFmtId="176" fontId="5" fillId="10" borderId="55" xfId="0" applyNumberFormat="1" applyFont="1" applyFill="1" applyBorder="1" applyAlignment="1" applyProtection="1">
      <alignment horizontal="right"/>
    </xf>
    <xf numFmtId="176" fontId="5" fillId="12" borderId="55" xfId="0" applyNumberFormat="1" applyFont="1" applyFill="1" applyBorder="1" applyAlignment="1" applyProtection="1">
      <alignment horizontal="right"/>
    </xf>
    <xf numFmtId="172" fontId="3" fillId="10" borderId="106" xfId="0" quotePrefix="1" applyNumberFormat="1" applyFont="1" applyFill="1" applyBorder="1" applyAlignment="1" applyProtection="1">
      <alignment horizontal="center" wrapText="1"/>
    </xf>
    <xf numFmtId="176" fontId="2" fillId="21" borderId="84" xfId="0" applyNumberFormat="1" applyFont="1" applyFill="1" applyBorder="1" applyAlignment="1" applyProtection="1"/>
    <xf numFmtId="166" fontId="110" fillId="10" borderId="65" xfId="0" quotePrefix="1" applyNumberFormat="1" applyFont="1" applyFill="1" applyBorder="1" applyAlignment="1" applyProtection="1"/>
    <xf numFmtId="166" fontId="111" fillId="10" borderId="65" xfId="0" quotePrefix="1" applyNumberFormat="1" applyFont="1" applyFill="1" applyBorder="1" applyAlignment="1" applyProtection="1"/>
    <xf numFmtId="166" fontId="110" fillId="10" borderId="26" xfId="0" quotePrefix="1" applyNumberFormat="1" applyFont="1" applyFill="1" applyBorder="1" applyAlignment="1" applyProtection="1"/>
    <xf numFmtId="0" fontId="3" fillId="10" borderId="0" xfId="0" applyFont="1" applyFill="1" applyAlignment="1" applyProtection="1">
      <alignment horizontal="right"/>
    </xf>
    <xf numFmtId="166" fontId="110" fillId="10" borderId="110" xfId="0" quotePrefix="1" applyNumberFormat="1" applyFont="1" applyFill="1" applyBorder="1" applyAlignment="1" applyProtection="1"/>
    <xf numFmtId="166" fontId="110" fillId="12" borderId="26" xfId="0" quotePrefix="1" applyNumberFormat="1" applyFont="1" applyFill="1" applyBorder="1" applyAlignment="1" applyProtection="1"/>
    <xf numFmtId="0" fontId="3" fillId="12" borderId="0" xfId="0" applyFont="1" applyFill="1" applyAlignment="1" applyProtection="1">
      <alignment horizontal="right"/>
    </xf>
    <xf numFmtId="166" fontId="110" fillId="12" borderId="110" xfId="0" quotePrefix="1" applyNumberFormat="1" applyFont="1" applyFill="1" applyBorder="1" applyAlignment="1" applyProtection="1"/>
    <xf numFmtId="166" fontId="111" fillId="12" borderId="26" xfId="0" quotePrefix="1" applyNumberFormat="1" applyFont="1" applyFill="1" applyBorder="1" applyAlignment="1" applyProtection="1"/>
    <xf numFmtId="166" fontId="110" fillId="10" borderId="81" xfId="0" quotePrefix="1" applyNumberFormat="1" applyFont="1" applyFill="1" applyBorder="1" applyAlignment="1" applyProtection="1"/>
    <xf numFmtId="166" fontId="111" fillId="10" borderId="82" xfId="0" quotePrefix="1" applyNumberFormat="1" applyFont="1" applyFill="1" applyBorder="1" applyAlignment="1" applyProtection="1"/>
    <xf numFmtId="166" fontId="111" fillId="10" borderId="26" xfId="0" quotePrefix="1" applyNumberFormat="1" applyFont="1" applyFill="1" applyBorder="1" applyAlignment="1" applyProtection="1"/>
    <xf numFmtId="0" fontId="43" fillId="10" borderId="111" xfId="8" applyFont="1" applyFill="1" applyBorder="1" applyProtection="1"/>
    <xf numFmtId="0" fontId="43" fillId="10" borderId="37" xfId="8" applyFont="1" applyFill="1" applyBorder="1" applyProtection="1"/>
    <xf numFmtId="0" fontId="43" fillId="10" borderId="23" xfId="8" applyFont="1" applyFill="1" applyBorder="1" applyProtection="1"/>
    <xf numFmtId="174" fontId="47" fillId="8" borderId="112" xfId="0" applyNumberFormat="1" applyFont="1" applyFill="1" applyBorder="1" applyAlignment="1" applyProtection="1">
      <alignment horizontal="center"/>
    </xf>
    <xf numFmtId="174" fontId="49" fillId="17" borderId="112" xfId="0" applyNumberFormat="1" applyFont="1" applyFill="1" applyBorder="1" applyAlignment="1" applyProtection="1">
      <alignment horizontal="center"/>
    </xf>
    <xf numFmtId="174" fontId="112" fillId="8" borderId="112" xfId="0" applyNumberFormat="1" applyFont="1" applyFill="1" applyBorder="1" applyAlignment="1" applyProtection="1">
      <alignment horizontal="center"/>
    </xf>
    <xf numFmtId="174" fontId="113" fillId="17" borderId="112" xfId="0" applyNumberFormat="1" applyFont="1" applyFill="1" applyBorder="1" applyAlignment="1" applyProtection="1">
      <alignment horizontal="center"/>
    </xf>
    <xf numFmtId="174" fontId="47" fillId="9" borderId="112" xfId="0" applyNumberFormat="1" applyFont="1" applyFill="1" applyBorder="1" applyAlignment="1" applyProtection="1">
      <alignment horizontal="center"/>
    </xf>
    <xf numFmtId="174" fontId="49" fillId="9" borderId="112" xfId="0" applyNumberFormat="1" applyFont="1" applyFill="1" applyBorder="1" applyAlignment="1" applyProtection="1">
      <alignment horizontal="center"/>
    </xf>
    <xf numFmtId="174" fontId="114" fillId="9" borderId="112" xfId="0" applyNumberFormat="1" applyFont="1" applyFill="1" applyBorder="1" applyAlignment="1" applyProtection="1">
      <alignment horizontal="center"/>
    </xf>
    <xf numFmtId="174" fontId="113" fillId="9" borderId="112" xfId="0" applyNumberFormat="1" applyFont="1" applyFill="1" applyBorder="1" applyAlignment="1" applyProtection="1">
      <alignment horizontal="center"/>
    </xf>
    <xf numFmtId="174" fontId="47" fillId="7" borderId="112" xfId="0" applyNumberFormat="1" applyFont="1" applyFill="1" applyBorder="1" applyAlignment="1" applyProtection="1">
      <alignment horizontal="center"/>
    </xf>
    <xf numFmtId="174" fontId="48" fillId="7" borderId="112" xfId="0" applyNumberFormat="1" applyFont="1" applyFill="1" applyBorder="1" applyAlignment="1" applyProtection="1">
      <alignment horizontal="center"/>
    </xf>
    <xf numFmtId="174" fontId="115" fillId="7" borderId="112" xfId="0" applyNumberFormat="1" applyFont="1" applyFill="1" applyBorder="1" applyAlignment="1" applyProtection="1">
      <alignment horizontal="center"/>
    </xf>
    <xf numFmtId="174" fontId="116" fillId="7" borderId="112" xfId="0" applyNumberFormat="1" applyFont="1" applyFill="1" applyBorder="1" applyAlignment="1" applyProtection="1">
      <alignment horizontal="center"/>
    </xf>
    <xf numFmtId="174" fontId="20" fillId="2" borderId="113" xfId="0" applyNumberFormat="1" applyFont="1" applyFill="1" applyBorder="1" applyAlignment="1" applyProtection="1">
      <alignment horizontal="center"/>
    </xf>
    <xf numFmtId="174" fontId="31" fillId="2" borderId="114" xfId="0" applyNumberFormat="1" applyFont="1" applyFill="1" applyBorder="1" applyAlignment="1" applyProtection="1">
      <alignment horizontal="center"/>
    </xf>
    <xf numFmtId="174" fontId="101" fillId="2" borderId="113" xfId="0" applyNumberFormat="1" applyFont="1" applyFill="1" applyBorder="1" applyAlignment="1" applyProtection="1">
      <alignment horizontal="center"/>
    </xf>
    <xf numFmtId="174" fontId="101" fillId="2" borderId="114" xfId="0" applyNumberFormat="1" applyFont="1" applyFill="1" applyBorder="1" applyAlignment="1" applyProtection="1">
      <alignment horizontal="center"/>
    </xf>
    <xf numFmtId="166" fontId="11" fillId="12" borderId="113" xfId="0" applyNumberFormat="1" applyFont="1" applyFill="1" applyBorder="1" applyAlignment="1" applyProtection="1">
      <alignment horizontal="center"/>
    </xf>
    <xf numFmtId="166" fontId="42" fillId="12" borderId="100" xfId="0" applyNumberFormat="1" applyFont="1" applyFill="1" applyBorder="1" applyAlignment="1" applyProtection="1">
      <alignment horizontal="center"/>
    </xf>
    <xf numFmtId="166" fontId="11" fillId="17" borderId="114" xfId="0" applyNumberFormat="1" applyFont="1" applyFill="1" applyBorder="1" applyAlignment="1" applyProtection="1">
      <alignment horizontal="center"/>
      <protection locked="0"/>
    </xf>
    <xf numFmtId="166" fontId="42" fillId="17" borderId="101" xfId="0" applyNumberFormat="1" applyFont="1" applyFill="1" applyBorder="1" applyAlignment="1" applyProtection="1">
      <alignment horizontal="center"/>
      <protection locked="0"/>
    </xf>
    <xf numFmtId="38" fontId="8" fillId="18" borderId="37" xfId="9" applyNumberFormat="1" applyFont="1" applyFill="1" applyBorder="1" applyAlignment="1" applyProtection="1"/>
    <xf numFmtId="38" fontId="8" fillId="18" borderId="38" xfId="9" applyNumberFormat="1" applyFont="1" applyFill="1" applyBorder="1" applyAlignment="1" applyProtection="1"/>
    <xf numFmtId="38" fontId="117" fillId="18" borderId="36" xfId="9" applyNumberFormat="1" applyFont="1" applyFill="1" applyBorder="1" applyAlignment="1" applyProtection="1"/>
    <xf numFmtId="176" fontId="3" fillId="21" borderId="65" xfId="0" applyNumberFormat="1" applyFont="1" applyFill="1" applyBorder="1" applyAlignment="1" applyProtection="1"/>
    <xf numFmtId="176" fontId="2" fillId="21" borderId="65" xfId="0" applyNumberFormat="1" applyFont="1" applyFill="1" applyBorder="1" applyAlignment="1" applyProtection="1"/>
    <xf numFmtId="176" fontId="3" fillId="21" borderId="81" xfId="0" applyNumberFormat="1" applyFont="1" applyFill="1" applyBorder="1" applyAlignment="1" applyProtection="1"/>
    <xf numFmtId="176" fontId="2" fillId="21" borderId="82" xfId="0" applyNumberFormat="1" applyFont="1" applyFill="1" applyBorder="1" applyAlignment="1" applyProtection="1"/>
    <xf numFmtId="176" fontId="11" fillId="18" borderId="77" xfId="0" applyNumberFormat="1" applyFont="1" applyFill="1" applyBorder="1" applyAlignment="1" applyProtection="1"/>
    <xf numFmtId="176" fontId="42" fillId="18" borderId="78" xfId="0" applyNumberFormat="1" applyFont="1" applyFill="1" applyBorder="1" applyAlignment="1" applyProtection="1"/>
    <xf numFmtId="176" fontId="11" fillId="18" borderId="1" xfId="0" applyNumberFormat="1" applyFont="1" applyFill="1" applyBorder="1" applyAlignment="1" applyProtection="1"/>
    <xf numFmtId="176" fontId="42" fillId="18" borderId="1" xfId="0" applyNumberFormat="1" applyFont="1" applyFill="1" applyBorder="1" applyAlignment="1" applyProtection="1"/>
    <xf numFmtId="176" fontId="11" fillId="18" borderId="1" xfId="0" applyNumberFormat="1" applyFont="1" applyFill="1" applyBorder="1" applyAlignment="1" applyProtection="1">
      <protection locked="0"/>
    </xf>
    <xf numFmtId="176" fontId="42" fillId="18" borderId="1" xfId="0" applyNumberFormat="1" applyFont="1" applyFill="1" applyBorder="1" applyAlignment="1" applyProtection="1">
      <protection locked="0"/>
    </xf>
    <xf numFmtId="166" fontId="102" fillId="12" borderId="0" xfId="0" quotePrefix="1" applyNumberFormat="1" applyFont="1" applyFill="1" applyBorder="1" applyAlignment="1" applyProtection="1">
      <alignment horizontal="center"/>
    </xf>
    <xf numFmtId="166" fontId="102" fillId="10" borderId="0" xfId="0" quotePrefix="1" applyNumberFormat="1" applyFont="1" applyFill="1" applyBorder="1" applyAlignment="1" applyProtection="1">
      <alignment horizontal="center"/>
    </xf>
    <xf numFmtId="168" fontId="79" fillId="24" borderId="0" xfId="2" applyNumberFormat="1" applyFont="1" applyFill="1" applyBorder="1" applyAlignment="1">
      <alignment horizontal="center"/>
    </xf>
    <xf numFmtId="171" fontId="79" fillId="24" borderId="0" xfId="2" applyNumberFormat="1" applyFont="1" applyFill="1" applyBorder="1" applyAlignment="1">
      <alignment horizontal="center"/>
    </xf>
    <xf numFmtId="171" fontId="78" fillId="12" borderId="0" xfId="2" applyNumberFormat="1" applyFont="1" applyFill="1" applyBorder="1" applyAlignment="1">
      <alignment horizontal="center"/>
    </xf>
    <xf numFmtId="168" fontId="78" fillId="10" borderId="0" xfId="2" applyNumberFormat="1" applyFont="1" applyFill="1" applyBorder="1" applyAlignment="1"/>
    <xf numFmtId="0" fontId="8" fillId="10" borderId="0" xfId="2" applyFont="1" applyFill="1"/>
    <xf numFmtId="171" fontId="78" fillId="10" borderId="0" xfId="2" applyNumberFormat="1" applyFont="1" applyFill="1" applyBorder="1" applyAlignment="1"/>
    <xf numFmtId="171" fontId="78" fillId="24" borderId="0" xfId="2" applyNumberFormat="1" applyFont="1" applyFill="1" applyBorder="1" applyAlignment="1">
      <alignment horizontal="center"/>
    </xf>
    <xf numFmtId="171" fontId="8" fillId="10" borderId="0" xfId="2" applyNumberFormat="1" applyFont="1" applyFill="1" applyBorder="1" applyAlignment="1"/>
    <xf numFmtId="0" fontId="20" fillId="12" borderId="62" xfId="2" applyFont="1" applyFill="1" applyBorder="1"/>
    <xf numFmtId="170" fontId="80" fillId="12" borderId="63" xfId="2" applyNumberFormat="1" applyFont="1" applyFill="1" applyBorder="1" applyAlignment="1">
      <alignment horizontal="center"/>
    </xf>
    <xf numFmtId="170" fontId="80" fillId="10" borderId="0" xfId="2" applyNumberFormat="1" applyFont="1" applyFill="1" applyBorder="1" applyAlignment="1">
      <alignment horizontal="center"/>
    </xf>
    <xf numFmtId="0" fontId="20" fillId="12" borderId="20" xfId="2" applyFont="1" applyFill="1" applyBorder="1"/>
    <xf numFmtId="169" fontId="78" fillId="2" borderId="0" xfId="2" applyNumberFormat="1" applyFont="1" applyFill="1" applyBorder="1"/>
    <xf numFmtId="0" fontId="8" fillId="12" borderId="62" xfId="2" applyFont="1" applyFill="1" applyBorder="1"/>
    <xf numFmtId="171" fontId="8" fillId="12" borderId="10" xfId="2" applyNumberFormat="1" applyFont="1" applyFill="1" applyBorder="1" applyAlignment="1">
      <alignment horizontal="left"/>
    </xf>
    <xf numFmtId="171" fontId="8" fillId="12" borderId="63" xfId="2" applyNumberFormat="1" applyFont="1" applyFill="1" applyBorder="1" applyAlignment="1">
      <alignment horizontal="left"/>
    </xf>
    <xf numFmtId="0" fontId="8" fillId="12" borderId="8" xfId="2" applyFont="1" applyFill="1" applyBorder="1"/>
    <xf numFmtId="168" fontId="78" fillId="12" borderId="0" xfId="2" applyNumberFormat="1" applyFont="1" applyFill="1" applyBorder="1" applyAlignment="1">
      <alignment horizontal="center"/>
    </xf>
    <xf numFmtId="0" fontId="8" fillId="12" borderId="9" xfId="2" applyFont="1" applyFill="1" applyBorder="1"/>
    <xf numFmtId="169" fontId="78" fillId="12" borderId="0" xfId="2" applyNumberFormat="1" applyFont="1" applyFill="1" applyBorder="1"/>
    <xf numFmtId="0" fontId="8" fillId="12" borderId="20" xfId="2" applyFont="1" applyFill="1" applyBorder="1"/>
    <xf numFmtId="169" fontId="78" fillId="12" borderId="11" xfId="2" applyNumberFormat="1" applyFont="1" applyFill="1" applyBorder="1"/>
    <xf numFmtId="168" fontId="78" fillId="12" borderId="11" xfId="2" applyNumberFormat="1" applyFont="1" applyFill="1" applyBorder="1" applyAlignment="1">
      <alignment horizontal="left"/>
    </xf>
    <xf numFmtId="168" fontId="78" fillId="12" borderId="0" xfId="2" applyNumberFormat="1" applyFont="1" applyFill="1" applyBorder="1" applyAlignment="1">
      <alignment horizontal="center"/>
    </xf>
    <xf numFmtId="170" fontId="78" fillId="12" borderId="10" xfId="2" applyNumberFormat="1" applyFont="1" applyFill="1" applyBorder="1" applyAlignment="1">
      <alignment horizontal="center"/>
    </xf>
    <xf numFmtId="169" fontId="7" fillId="10" borderId="0" xfId="2" applyNumberFormat="1" applyFont="1" applyFill="1" applyBorder="1" applyAlignment="1">
      <alignment horizontal="left"/>
    </xf>
    <xf numFmtId="170" fontId="7" fillId="10" borderId="0" xfId="2" applyNumberFormat="1" applyFont="1" applyFill="1" applyBorder="1" applyAlignment="1">
      <alignment horizontal="left"/>
    </xf>
    <xf numFmtId="169" fontId="78" fillId="10" borderId="0" xfId="2" applyNumberFormat="1" applyFont="1" applyFill="1" applyBorder="1" applyAlignment="1">
      <alignment horizontal="center"/>
    </xf>
    <xf numFmtId="170" fontId="78" fillId="2" borderId="0" xfId="2" applyNumberFormat="1" applyFont="1" applyFill="1" applyBorder="1" applyAlignment="1">
      <alignment horizontal="center"/>
    </xf>
    <xf numFmtId="181" fontId="86" fillId="7" borderId="18" xfId="3" applyNumberFormat="1" applyFont="1" applyFill="1" applyBorder="1" applyAlignment="1">
      <alignment horizontal="center"/>
    </xf>
    <xf numFmtId="171" fontId="78" fillId="12" borderId="0" xfId="2" applyNumberFormat="1" applyFont="1" applyFill="1" applyBorder="1" applyAlignment="1">
      <alignment horizontal="center"/>
    </xf>
    <xf numFmtId="171" fontId="78" fillId="10" borderId="0" xfId="2" applyNumberFormat="1" applyFont="1" applyFill="1" applyBorder="1" applyAlignment="1">
      <alignment horizontal="center"/>
    </xf>
    <xf numFmtId="169" fontId="78" fillId="24" borderId="0" xfId="2" applyNumberFormat="1" applyFont="1" applyFill="1" applyBorder="1" applyAlignment="1">
      <alignment horizontal="center"/>
    </xf>
    <xf numFmtId="169" fontId="30" fillId="10" borderId="0" xfId="2" applyNumberFormat="1" applyFont="1" applyFill="1" applyBorder="1" applyAlignment="1">
      <alignment horizontal="center"/>
    </xf>
    <xf numFmtId="38" fontId="117" fillId="18" borderId="36" xfId="9" applyNumberFormat="1" applyFont="1" applyFill="1" applyBorder="1" applyAlignment="1" applyProtection="1">
      <alignment horizontal="center"/>
    </xf>
    <xf numFmtId="38" fontId="117" fillId="18" borderId="37" xfId="9" applyNumberFormat="1" applyFont="1" applyFill="1" applyBorder="1" applyAlignment="1" applyProtection="1">
      <alignment horizontal="center"/>
    </xf>
    <xf numFmtId="38" fontId="117" fillId="18" borderId="38" xfId="9" applyNumberFormat="1" applyFont="1" applyFill="1" applyBorder="1" applyAlignment="1" applyProtection="1">
      <alignment horizontal="center"/>
    </xf>
    <xf numFmtId="38" fontId="8" fillId="10" borderId="53" xfId="9" applyNumberFormat="1" applyFont="1" applyFill="1" applyBorder="1" applyAlignment="1" applyProtection="1">
      <alignment horizontal="center"/>
    </xf>
    <xf numFmtId="38" fontId="8" fillId="10" borderId="41" xfId="9" applyNumberFormat="1" applyFont="1" applyFill="1" applyBorder="1" applyAlignment="1" applyProtection="1">
      <alignment horizontal="center"/>
    </xf>
    <xf numFmtId="38" fontId="8" fillId="10" borderId="42" xfId="9" applyNumberFormat="1" applyFont="1" applyFill="1" applyBorder="1" applyAlignment="1" applyProtection="1">
      <alignment horizontal="center"/>
    </xf>
    <xf numFmtId="178" fontId="118" fillId="20" borderId="22" xfId="2" applyNumberFormat="1" applyFont="1" applyFill="1" applyBorder="1" applyAlignment="1" applyProtection="1">
      <alignment horizontal="center" vertical="center"/>
      <protection locked="0"/>
    </xf>
    <xf numFmtId="178" fontId="118" fillId="20" borderId="23" xfId="2" applyNumberFormat="1" applyFont="1" applyFill="1" applyBorder="1" applyAlignment="1" applyProtection="1">
      <alignment horizontal="center" vertical="center"/>
      <protection locked="0"/>
    </xf>
    <xf numFmtId="0" fontId="3" fillId="10" borderId="60" xfId="5" applyFont="1" applyFill="1" applyBorder="1" applyAlignment="1" applyProtection="1">
      <alignment horizontal="center"/>
    </xf>
    <xf numFmtId="0" fontId="3" fillId="10" borderId="32" xfId="5" applyFont="1" applyFill="1" applyBorder="1" applyAlignment="1" applyProtection="1">
      <alignment horizontal="center"/>
    </xf>
    <xf numFmtId="0" fontId="3" fillId="10" borderId="33" xfId="5" applyFont="1" applyFill="1" applyBorder="1" applyAlignment="1" applyProtection="1">
      <alignment horizontal="center"/>
    </xf>
    <xf numFmtId="38" fontId="20" fillId="20" borderId="36" xfId="9" applyNumberFormat="1" applyFont="1" applyFill="1" applyBorder="1" applyAlignment="1" applyProtection="1">
      <alignment horizontal="center"/>
    </xf>
    <xf numFmtId="38" fontId="20" fillId="20" borderId="37" xfId="9" applyNumberFormat="1" applyFont="1" applyFill="1" applyBorder="1" applyAlignment="1" applyProtection="1">
      <alignment horizontal="center"/>
    </xf>
    <xf numFmtId="38" fontId="20" fillId="20" borderId="38" xfId="9" applyNumberFormat="1" applyFont="1" applyFill="1" applyBorder="1" applyAlignment="1" applyProtection="1">
      <alignment horizontal="center"/>
    </xf>
    <xf numFmtId="0" fontId="3" fillId="22" borderId="58" xfId="5" quotePrefix="1" applyFont="1" applyFill="1" applyBorder="1" applyAlignment="1" applyProtection="1">
      <alignment horizontal="center"/>
    </xf>
    <xf numFmtId="0" fontId="3" fillId="22" borderId="34" xfId="5" quotePrefix="1" applyFont="1" applyFill="1" applyBorder="1" applyAlignment="1" applyProtection="1">
      <alignment horizontal="center"/>
    </xf>
    <xf numFmtId="0" fontId="3" fillId="22" borderId="35" xfId="5" quotePrefix="1" applyFont="1" applyFill="1" applyBorder="1" applyAlignment="1" applyProtection="1">
      <alignment horizontal="center"/>
    </xf>
    <xf numFmtId="38" fontId="8" fillId="10" borderId="56" xfId="9" applyNumberFormat="1" applyFont="1" applyFill="1" applyBorder="1" applyAlignment="1" applyProtection="1">
      <alignment horizontal="center"/>
    </xf>
    <xf numFmtId="38" fontId="8" fillId="10" borderId="39" xfId="9" applyNumberFormat="1" applyFont="1" applyFill="1" applyBorder="1" applyAlignment="1" applyProtection="1">
      <alignment horizontal="center"/>
    </xf>
    <xf numFmtId="38" fontId="8" fillId="10" borderId="40" xfId="9" applyNumberFormat="1" applyFont="1" applyFill="1" applyBorder="1" applyAlignment="1" applyProtection="1">
      <alignment horizontal="center"/>
    </xf>
    <xf numFmtId="38" fontId="15" fillId="10" borderId="54" xfId="9" applyNumberFormat="1" applyFont="1" applyFill="1" applyBorder="1" applyAlignment="1" applyProtection="1">
      <alignment horizontal="center"/>
    </xf>
    <xf numFmtId="38" fontId="15" fillId="10" borderId="43" xfId="9" applyNumberFormat="1" applyFont="1" applyFill="1" applyBorder="1" applyAlignment="1" applyProtection="1">
      <alignment horizontal="center"/>
    </xf>
    <xf numFmtId="38" fontId="15" fillId="10" borderId="44" xfId="9" applyNumberFormat="1" applyFont="1" applyFill="1" applyBorder="1" applyAlignment="1" applyProtection="1">
      <alignment horizontal="center"/>
    </xf>
    <xf numFmtId="38" fontId="57" fillId="10" borderId="56" xfId="9" applyNumberFormat="1" applyFont="1" applyFill="1" applyBorder="1" applyAlignment="1" applyProtection="1">
      <alignment horizontal="center"/>
    </xf>
    <xf numFmtId="38" fontId="57" fillId="10" borderId="39" xfId="9" applyNumberFormat="1" applyFont="1" applyFill="1" applyBorder="1" applyAlignment="1" applyProtection="1">
      <alignment horizontal="center"/>
    </xf>
    <xf numFmtId="38" fontId="57" fillId="10" borderId="40" xfId="9" applyNumberFormat="1" applyFont="1" applyFill="1" applyBorder="1" applyAlignment="1" applyProtection="1">
      <alignment horizontal="center"/>
    </xf>
    <xf numFmtId="38" fontId="13" fillId="10" borderId="54" xfId="9" applyNumberFormat="1" applyFont="1" applyFill="1" applyBorder="1" applyAlignment="1" applyProtection="1">
      <alignment horizontal="center"/>
    </xf>
    <xf numFmtId="38" fontId="13" fillId="10" borderId="43" xfId="9" applyNumberFormat="1" applyFont="1" applyFill="1" applyBorder="1" applyAlignment="1" applyProtection="1">
      <alignment horizontal="center"/>
    </xf>
    <xf numFmtId="38" fontId="13" fillId="10" borderId="44" xfId="9" applyNumberFormat="1" applyFont="1" applyFill="1" applyBorder="1" applyAlignment="1" applyProtection="1">
      <alignment horizontal="center"/>
    </xf>
    <xf numFmtId="0" fontId="3" fillId="19" borderId="58" xfId="5" applyFont="1" applyFill="1" applyBorder="1" applyAlignment="1" applyProtection="1">
      <alignment horizontal="center"/>
    </xf>
    <xf numFmtId="0" fontId="3" fillId="19" borderId="34" xfId="5" applyFont="1" applyFill="1" applyBorder="1" applyAlignment="1" applyProtection="1">
      <alignment horizontal="center"/>
    </xf>
    <xf numFmtId="0" fontId="3" fillId="19" borderId="35" xfId="5" applyFont="1" applyFill="1" applyBorder="1" applyAlignment="1" applyProtection="1">
      <alignment horizontal="center"/>
    </xf>
    <xf numFmtId="38" fontId="8" fillId="10" borderId="54" xfId="9" applyNumberFormat="1" applyFont="1" applyFill="1" applyBorder="1" applyAlignment="1" applyProtection="1">
      <alignment horizontal="left"/>
    </xf>
    <xf numFmtId="38" fontId="8" fillId="10" borderId="43" xfId="9" applyNumberFormat="1" applyFont="1" applyFill="1" applyBorder="1" applyAlignment="1" applyProtection="1">
      <alignment horizontal="left"/>
    </xf>
    <xf numFmtId="38" fontId="8" fillId="10" borderId="44" xfId="9" applyNumberFormat="1" applyFont="1" applyFill="1" applyBorder="1" applyAlignment="1" applyProtection="1">
      <alignment horizontal="left"/>
    </xf>
    <xf numFmtId="38" fontId="97" fillId="21" borderId="59" xfId="9" applyNumberFormat="1" applyFont="1" applyFill="1" applyBorder="1" applyAlignment="1" applyProtection="1">
      <alignment horizontal="center"/>
    </xf>
    <xf numFmtId="38" fontId="97" fillId="21" borderId="11" xfId="9" applyNumberFormat="1" applyFont="1" applyFill="1" applyBorder="1" applyAlignment="1" applyProtection="1">
      <alignment horizontal="center"/>
    </xf>
    <xf numFmtId="38" fontId="97" fillId="21" borderId="52" xfId="9" applyNumberFormat="1" applyFont="1" applyFill="1" applyBorder="1" applyAlignment="1" applyProtection="1">
      <alignment horizontal="center"/>
    </xf>
    <xf numFmtId="38" fontId="8" fillId="10" borderId="54" xfId="9" applyNumberFormat="1" applyFont="1" applyFill="1" applyBorder="1" applyAlignment="1" applyProtection="1">
      <alignment horizontal="center"/>
    </xf>
    <xf numFmtId="38" fontId="8" fillId="10" borderId="43" xfId="9" applyNumberFormat="1" applyFont="1" applyFill="1" applyBorder="1" applyAlignment="1" applyProtection="1">
      <alignment horizontal="center"/>
    </xf>
    <xf numFmtId="38" fontId="8" fillId="10" borderId="44" xfId="9" applyNumberFormat="1" applyFont="1" applyFill="1" applyBorder="1" applyAlignment="1" applyProtection="1">
      <alignment horizontal="center"/>
    </xf>
    <xf numFmtId="0" fontId="3" fillId="14" borderId="58" xfId="5" applyFont="1" applyFill="1" applyBorder="1" applyAlignment="1" applyProtection="1">
      <alignment horizontal="center"/>
    </xf>
    <xf numFmtId="0" fontId="3" fillId="14" borderId="34" xfId="5" applyFont="1" applyFill="1" applyBorder="1" applyAlignment="1" applyProtection="1">
      <alignment horizontal="center"/>
    </xf>
    <xf numFmtId="0" fontId="3" fillId="14" borderId="35" xfId="5" applyFont="1" applyFill="1" applyBorder="1" applyAlignment="1" applyProtection="1">
      <alignment horizontal="center"/>
    </xf>
    <xf numFmtId="38" fontId="30" fillId="18" borderId="45" xfId="9" applyNumberFormat="1" applyFont="1" applyFill="1" applyBorder="1" applyAlignment="1" applyProtection="1">
      <alignment horizontal="center"/>
    </xf>
    <xf numFmtId="38" fontId="30" fillId="18" borderId="47" xfId="9" applyNumberFormat="1" applyFont="1" applyFill="1" applyBorder="1" applyAlignment="1" applyProtection="1">
      <alignment horizontal="center"/>
    </xf>
    <xf numFmtId="38" fontId="30" fillId="18" borderId="48" xfId="9" applyNumberFormat="1" applyFont="1" applyFill="1" applyBorder="1" applyAlignment="1" applyProtection="1">
      <alignment horizontal="center"/>
    </xf>
    <xf numFmtId="38" fontId="30" fillId="18" borderId="53" xfId="9" applyNumberFormat="1" applyFont="1" applyFill="1" applyBorder="1" applyAlignment="1" applyProtection="1">
      <alignment horizontal="center"/>
    </xf>
    <xf numFmtId="38" fontId="30" fillId="18" borderId="41" xfId="9" applyNumberFormat="1" applyFont="1" applyFill="1" applyBorder="1" applyAlignment="1" applyProtection="1">
      <alignment horizontal="center"/>
    </xf>
    <xf numFmtId="38" fontId="30" fillId="18" borderId="42" xfId="9" applyNumberFormat="1" applyFont="1" applyFill="1" applyBorder="1" applyAlignment="1" applyProtection="1">
      <alignment horizontal="center"/>
    </xf>
    <xf numFmtId="38" fontId="30" fillId="18" borderId="54" xfId="9" applyNumberFormat="1" applyFont="1" applyFill="1" applyBorder="1" applyAlignment="1" applyProtection="1">
      <alignment horizontal="center"/>
    </xf>
    <xf numFmtId="38" fontId="30" fillId="18" borderId="43" xfId="9" applyNumberFormat="1" applyFont="1" applyFill="1" applyBorder="1" applyAlignment="1" applyProtection="1">
      <alignment horizontal="center"/>
    </xf>
    <xf numFmtId="38" fontId="30" fillId="18" borderId="44" xfId="9" applyNumberFormat="1" applyFont="1" applyFill="1" applyBorder="1" applyAlignment="1" applyProtection="1">
      <alignment horizontal="center"/>
    </xf>
    <xf numFmtId="38" fontId="8" fillId="10" borderId="57" xfId="9" applyNumberFormat="1" applyFont="1" applyFill="1" applyBorder="1" applyAlignment="1" applyProtection="1">
      <alignment horizontal="center"/>
    </xf>
    <xf numFmtId="38" fontId="8" fillId="10" borderId="50" xfId="9" applyNumberFormat="1" applyFont="1" applyFill="1" applyBorder="1" applyAlignment="1" applyProtection="1">
      <alignment horizontal="center"/>
    </xf>
    <xf numFmtId="38" fontId="8" fillId="10" borderId="51" xfId="9" applyNumberFormat="1" applyFont="1" applyFill="1" applyBorder="1" applyAlignment="1" applyProtection="1">
      <alignment horizontal="center"/>
    </xf>
    <xf numFmtId="38" fontId="30" fillId="25" borderId="36" xfId="9" applyNumberFormat="1" applyFont="1" applyFill="1" applyBorder="1" applyAlignment="1" applyProtection="1">
      <alignment horizontal="center"/>
    </xf>
    <xf numFmtId="38" fontId="30" fillId="25" borderId="37" xfId="9" applyNumberFormat="1" applyFont="1" applyFill="1" applyBorder="1" applyAlignment="1" applyProtection="1">
      <alignment horizontal="center"/>
    </xf>
    <xf numFmtId="38" fontId="30" fillId="25" borderId="38" xfId="9" applyNumberFormat="1" applyFont="1" applyFill="1" applyBorder="1" applyAlignment="1" applyProtection="1">
      <alignment horizontal="center"/>
    </xf>
    <xf numFmtId="0" fontId="119" fillId="12" borderId="0" xfId="5" applyFont="1" applyFill="1" applyBorder="1" applyAlignment="1" applyProtection="1">
      <alignment horizontal="center"/>
    </xf>
    <xf numFmtId="177" fontId="94" fillId="10" borderId="22" xfId="5" applyNumberFormat="1" applyFont="1" applyFill="1" applyBorder="1" applyAlignment="1" applyProtection="1">
      <alignment horizontal="center"/>
    </xf>
    <xf numFmtId="177" fontId="94" fillId="10" borderId="37" xfId="5" applyNumberFormat="1" applyFont="1" applyFill="1" applyBorder="1" applyAlignment="1" applyProtection="1">
      <alignment horizontal="center"/>
    </xf>
    <xf numFmtId="177" fontId="94" fillId="10" borderId="23" xfId="5" applyNumberFormat="1" applyFont="1" applyFill="1" applyBorder="1" applyAlignment="1" applyProtection="1">
      <alignment horizontal="center"/>
    </xf>
    <xf numFmtId="0" fontId="9" fillId="14" borderId="107" xfId="2" applyFont="1" applyFill="1" applyBorder="1" applyAlignment="1" applyProtection="1">
      <alignment horizontal="center" vertical="center"/>
    </xf>
    <xf numFmtId="0" fontId="9" fillId="14" borderId="108" xfId="2" applyFont="1" applyFill="1" applyBorder="1" applyAlignment="1" applyProtection="1">
      <alignment horizontal="center" vertical="center"/>
    </xf>
    <xf numFmtId="0" fontId="9" fillId="14" borderId="109" xfId="2" applyFont="1" applyFill="1" applyBorder="1" applyAlignment="1" applyProtection="1">
      <alignment horizontal="center" vertical="center"/>
    </xf>
    <xf numFmtId="0" fontId="9" fillId="10" borderId="36" xfId="5" applyFont="1" applyFill="1" applyBorder="1" applyAlignment="1" applyProtection="1">
      <alignment horizontal="center" vertical="center" wrapText="1"/>
    </xf>
    <xf numFmtId="0" fontId="9" fillId="10" borderId="37" xfId="5" applyFont="1" applyFill="1" applyBorder="1" applyAlignment="1" applyProtection="1">
      <alignment horizontal="center" vertical="center" wrapText="1"/>
    </xf>
    <xf numFmtId="0" fontId="9" fillId="10" borderId="38" xfId="5" applyFont="1" applyFill="1" applyBorder="1" applyAlignment="1" applyProtection="1">
      <alignment horizontal="center" vertical="center" wrapText="1"/>
    </xf>
    <xf numFmtId="0" fontId="17" fillId="6" borderId="8" xfId="8" applyFont="1" applyFill="1" applyBorder="1" applyAlignment="1" applyProtection="1">
      <alignment horizontal="center" vertical="top"/>
    </xf>
    <xf numFmtId="0" fontId="17" fillId="6" borderId="0" xfId="8" applyFont="1" applyFill="1" applyBorder="1" applyAlignment="1" applyProtection="1">
      <alignment horizontal="center" vertical="top"/>
    </xf>
    <xf numFmtId="0" fontId="17" fillId="6" borderId="9" xfId="8" applyFont="1" applyFill="1" applyBorder="1" applyAlignment="1" applyProtection="1">
      <alignment horizontal="center" vertical="top"/>
    </xf>
    <xf numFmtId="177" fontId="120" fillId="12" borderId="0" xfId="5" applyNumberFormat="1" applyFont="1" applyFill="1" applyBorder="1" applyAlignment="1" applyProtection="1">
      <alignment horizontal="center"/>
    </xf>
    <xf numFmtId="0" fontId="86" fillId="12" borderId="0" xfId="2" quotePrefix="1" applyFont="1" applyFill="1" applyAlignment="1" applyProtection="1">
      <alignment horizontal="center"/>
    </xf>
    <xf numFmtId="179" fontId="86" fillId="10" borderId="22" xfId="7" quotePrefix="1" applyNumberFormat="1" applyFont="1" applyFill="1" applyBorder="1" applyAlignment="1" applyProtection="1">
      <alignment horizontal="center" vertical="center"/>
      <protection locked="0"/>
    </xf>
    <xf numFmtId="179" fontId="86" fillId="10" borderId="23" xfId="7" quotePrefix="1" applyNumberFormat="1" applyFont="1" applyFill="1" applyBorder="1" applyAlignment="1" applyProtection="1">
      <alignment horizontal="center" vertical="center"/>
      <protection locked="0"/>
    </xf>
    <xf numFmtId="0" fontId="82" fillId="13" borderId="22" xfId="1" applyFill="1" applyBorder="1" applyAlignment="1" applyProtection="1">
      <alignment horizontal="center" vertical="center"/>
      <protection locked="0"/>
    </xf>
    <xf numFmtId="0" fontId="121" fillId="13" borderId="37" xfId="1" applyFont="1" applyFill="1" applyBorder="1" applyAlignment="1" applyProtection="1">
      <alignment horizontal="center" vertical="center"/>
      <protection locked="0"/>
    </xf>
    <xf numFmtId="0" fontId="121" fillId="13" borderId="23" xfId="1" applyFont="1" applyFill="1" applyBorder="1" applyAlignment="1" applyProtection="1">
      <alignment horizontal="center" vertical="center"/>
      <protection locked="0"/>
    </xf>
    <xf numFmtId="38" fontId="82" fillId="10" borderId="22" xfId="1" applyNumberFormat="1" applyFill="1" applyBorder="1" applyAlignment="1" applyProtection="1">
      <alignment horizontal="center" vertical="center"/>
      <protection locked="0"/>
    </xf>
    <xf numFmtId="38" fontId="122" fillId="10" borderId="37" xfId="1" applyNumberFormat="1" applyFont="1" applyFill="1" applyBorder="1" applyAlignment="1" applyProtection="1">
      <alignment horizontal="center" vertical="center"/>
      <protection locked="0"/>
    </xf>
    <xf numFmtId="38" fontId="122" fillId="10" borderId="23" xfId="1" applyNumberFormat="1" applyFont="1" applyFill="1" applyBorder="1" applyAlignment="1" applyProtection="1">
      <alignment horizontal="center" vertical="center"/>
      <protection locked="0"/>
    </xf>
    <xf numFmtId="0" fontId="65" fillId="6" borderId="115" xfId="8" quotePrefix="1" applyFont="1" applyFill="1" applyBorder="1" applyAlignment="1" applyProtection="1">
      <alignment horizontal="center" wrapText="1"/>
      <protection locked="0"/>
    </xf>
    <xf numFmtId="0" fontId="65" fillId="6" borderId="47" xfId="8" applyFont="1" applyFill="1" applyBorder="1" applyAlignment="1" applyProtection="1">
      <alignment horizontal="center" wrapText="1"/>
      <protection locked="0"/>
    </xf>
    <xf numFmtId="0" fontId="65" fillId="6" borderId="116" xfId="8" applyFont="1" applyFill="1" applyBorder="1" applyAlignment="1" applyProtection="1">
      <alignment horizontal="center" wrapText="1"/>
      <protection locked="0"/>
    </xf>
    <xf numFmtId="1" fontId="63" fillId="10" borderId="22" xfId="0" applyNumberFormat="1" applyFont="1" applyFill="1" applyBorder="1" applyAlignment="1" applyProtection="1">
      <alignment horizontal="center"/>
      <protection locked="0"/>
    </xf>
    <xf numFmtId="1" fontId="63" fillId="10" borderId="37" xfId="0" applyNumberFormat="1" applyFont="1" applyFill="1" applyBorder="1" applyAlignment="1" applyProtection="1">
      <alignment horizontal="center"/>
      <protection locked="0"/>
    </xf>
    <xf numFmtId="1" fontId="63" fillId="10" borderId="23" xfId="0" applyNumberFormat="1" applyFont="1" applyFill="1" applyBorder="1" applyAlignment="1" applyProtection="1">
      <alignment horizontal="center"/>
      <protection locked="0"/>
    </xf>
    <xf numFmtId="0" fontId="123" fillId="12" borderId="39" xfId="2" quotePrefix="1" applyFont="1" applyFill="1" applyBorder="1" applyAlignment="1" applyProtection="1">
      <alignment horizontal="center"/>
    </xf>
    <xf numFmtId="0" fontId="124" fillId="2" borderId="20" xfId="8" applyFont="1" applyFill="1" applyBorder="1" applyAlignment="1" applyProtection="1">
      <alignment horizontal="center" vertical="center" wrapText="1"/>
      <protection locked="0"/>
    </xf>
    <xf numFmtId="0" fontId="124" fillId="2" borderId="11" xfId="8" applyFont="1" applyFill="1" applyBorder="1" applyAlignment="1" applyProtection="1">
      <alignment horizontal="center" vertical="center" wrapText="1"/>
      <protection locked="0"/>
    </xf>
    <xf numFmtId="0" fontId="124" fillId="2" borderId="12" xfId="8" applyFont="1" applyFill="1" applyBorder="1" applyAlignment="1" applyProtection="1">
      <alignment horizontal="center" vertical="center" wrapText="1"/>
      <protection locked="0"/>
    </xf>
    <xf numFmtId="0" fontId="125" fillId="10" borderId="55" xfId="6" applyFont="1" applyFill="1" applyBorder="1" applyAlignment="1" applyProtection="1">
      <alignment horizontal="center"/>
    </xf>
    <xf numFmtId="0" fontId="125" fillId="10" borderId="0" xfId="6" applyFont="1" applyFill="1" applyBorder="1" applyAlignment="1" applyProtection="1">
      <alignment horizontal="center"/>
    </xf>
    <xf numFmtId="0" fontId="125" fillId="10" borderId="24" xfId="6" applyFont="1" applyFill="1" applyBorder="1" applyAlignment="1" applyProtection="1">
      <alignment horizontal="center"/>
    </xf>
    <xf numFmtId="0" fontId="103" fillId="23" borderId="110" xfId="6" applyFont="1" applyFill="1" applyBorder="1" applyAlignment="1" applyProtection="1">
      <alignment horizontal="center"/>
    </xf>
    <xf numFmtId="0" fontId="70" fillId="10" borderId="0" xfId="5" applyFont="1" applyFill="1" applyBorder="1" applyAlignment="1" applyProtection="1">
      <alignment horizontal="center"/>
    </xf>
    <xf numFmtId="0" fontId="7" fillId="10" borderId="0" xfId="2" quotePrefix="1" applyFont="1" applyFill="1" applyAlignment="1" applyProtection="1">
      <alignment horizontal="center"/>
    </xf>
    <xf numFmtId="177" fontId="120" fillId="10" borderId="0" xfId="5" applyNumberFormat="1" applyFont="1" applyFill="1" applyBorder="1" applyAlignment="1" applyProtection="1">
      <alignment horizontal="center"/>
    </xf>
    <xf numFmtId="0" fontId="123" fillId="10" borderId="39" xfId="2" quotePrefix="1" applyFont="1" applyFill="1" applyBorder="1" applyAlignment="1" applyProtection="1">
      <alignment horizontal="center"/>
    </xf>
    <xf numFmtId="177" fontId="3" fillId="12" borderId="22" xfId="5" applyNumberFormat="1" applyFont="1" applyFill="1" applyBorder="1" applyAlignment="1" applyProtection="1">
      <alignment horizontal="center"/>
    </xf>
    <xf numFmtId="177" fontId="3" fillId="12" borderId="37" xfId="5" applyNumberFormat="1" applyFont="1" applyFill="1" applyBorder="1" applyAlignment="1" applyProtection="1">
      <alignment horizontal="center"/>
    </xf>
    <xf numFmtId="177" fontId="3" fillId="12" borderId="23" xfId="5" applyNumberFormat="1" applyFont="1" applyFill="1" applyBorder="1" applyAlignment="1" applyProtection="1">
      <alignment horizontal="center"/>
    </xf>
    <xf numFmtId="0" fontId="125" fillId="10" borderId="110" xfId="6" applyFont="1" applyFill="1" applyBorder="1" applyAlignment="1" applyProtection="1">
      <alignment horizontal="center"/>
    </xf>
    <xf numFmtId="0" fontId="125" fillId="10" borderId="117" xfId="6" applyFont="1" applyFill="1" applyBorder="1" applyAlignment="1" applyProtection="1">
      <alignment horizontal="center"/>
    </xf>
    <xf numFmtId="0" fontId="20" fillId="13" borderId="115" xfId="8" quotePrefix="1" applyFont="1" applyFill="1" applyBorder="1" applyAlignment="1" applyProtection="1">
      <alignment horizontal="center" wrapText="1"/>
    </xf>
    <xf numFmtId="0" fontId="20" fillId="13" borderId="47" xfId="8" applyFont="1" applyFill="1" applyBorder="1" applyAlignment="1" applyProtection="1">
      <alignment horizontal="center" wrapText="1"/>
    </xf>
    <xf numFmtId="0" fontId="20" fillId="13" borderId="116" xfId="8" applyFont="1" applyFill="1" applyBorder="1" applyAlignment="1" applyProtection="1">
      <alignment horizontal="center" wrapText="1"/>
    </xf>
    <xf numFmtId="179" fontId="7" fillId="10" borderId="22" xfId="7" quotePrefix="1" applyNumberFormat="1" applyFont="1" applyFill="1" applyBorder="1" applyAlignment="1" applyProtection="1">
      <alignment horizontal="center" vertical="center"/>
    </xf>
    <xf numFmtId="179" fontId="7" fillId="10" borderId="23" xfId="7" quotePrefix="1" applyNumberFormat="1" applyFont="1" applyFill="1" applyBorder="1" applyAlignment="1" applyProtection="1">
      <alignment horizontal="center" vertical="center"/>
    </xf>
    <xf numFmtId="178" fontId="118" fillId="20" borderId="22" xfId="2" applyNumberFormat="1" applyFont="1" applyFill="1" applyBorder="1" applyAlignment="1" applyProtection="1">
      <alignment horizontal="center" vertical="center"/>
    </xf>
    <xf numFmtId="178" fontId="118" fillId="20" borderId="23" xfId="2" applyNumberFormat="1" applyFont="1" applyFill="1" applyBorder="1" applyAlignment="1" applyProtection="1">
      <alignment horizontal="center" vertical="center"/>
    </xf>
    <xf numFmtId="0" fontId="8" fillId="13" borderId="8" xfId="8" applyFont="1" applyFill="1" applyBorder="1" applyAlignment="1" applyProtection="1">
      <alignment horizontal="center" vertical="top"/>
    </xf>
    <xf numFmtId="0" fontId="8" fillId="13" borderId="0" xfId="8" applyFont="1" applyFill="1" applyBorder="1" applyAlignment="1" applyProtection="1">
      <alignment horizontal="center" vertical="top"/>
    </xf>
    <xf numFmtId="0" fontId="8" fillId="13" borderId="9" xfId="8" applyFont="1" applyFill="1" applyBorder="1" applyAlignment="1" applyProtection="1">
      <alignment horizontal="center" vertical="top"/>
    </xf>
    <xf numFmtId="0" fontId="68" fillId="10" borderId="20" xfId="8" applyFont="1" applyFill="1" applyBorder="1" applyAlignment="1" applyProtection="1">
      <alignment horizontal="center" vertical="center" wrapText="1"/>
    </xf>
    <xf numFmtId="0" fontId="68" fillId="10" borderId="11" xfId="8" applyFont="1" applyFill="1" applyBorder="1" applyAlignment="1" applyProtection="1">
      <alignment horizontal="center" vertical="center" wrapText="1"/>
    </xf>
    <xf numFmtId="0" fontId="68" fillId="10" borderId="12" xfId="8" applyFont="1" applyFill="1" applyBorder="1" applyAlignment="1" applyProtection="1">
      <alignment horizontal="center" vertical="center" wrapText="1"/>
    </xf>
    <xf numFmtId="38" fontId="10" fillId="10" borderId="22" xfId="1" applyNumberFormat="1" applyFont="1" applyFill="1" applyBorder="1" applyAlignment="1" applyProtection="1">
      <alignment horizontal="center" vertical="center"/>
    </xf>
    <xf numFmtId="38" fontId="10" fillId="10" borderId="37" xfId="1" applyNumberFormat="1" applyFont="1" applyFill="1" applyBorder="1" applyAlignment="1" applyProtection="1">
      <alignment horizontal="center" vertical="center"/>
    </xf>
    <xf numFmtId="38" fontId="10" fillId="10" borderId="23" xfId="1" applyNumberFormat="1" applyFont="1" applyFill="1" applyBorder="1" applyAlignment="1" applyProtection="1">
      <alignment horizontal="center" vertical="center"/>
    </xf>
    <xf numFmtId="0" fontId="126" fillId="13" borderId="22" xfId="1" applyFont="1" applyFill="1" applyBorder="1" applyAlignment="1" applyProtection="1">
      <alignment horizontal="center" vertical="center"/>
    </xf>
    <xf numFmtId="0" fontId="126" fillId="13" borderId="37" xfId="1" applyFont="1" applyFill="1" applyBorder="1" applyAlignment="1" applyProtection="1">
      <alignment horizontal="center" vertical="center"/>
    </xf>
    <xf numFmtId="0" fontId="126" fillId="13" borderId="23" xfId="1" applyFont="1" applyFill="1" applyBorder="1" applyAlignment="1" applyProtection="1">
      <alignment horizontal="center" vertical="center"/>
    </xf>
  </cellXfs>
  <cellStyles count="10">
    <cellStyle name="Hyperlink" xfId="1" builtinId="8"/>
    <cellStyle name="Normal" xfId="0" builtinId="0"/>
    <cellStyle name="Normal 2" xfId="2"/>
    <cellStyle name="Normal 2 2" xfId="3"/>
    <cellStyle name="Normal 3" xfId="4"/>
    <cellStyle name="Normal 4" xfId="5"/>
    <cellStyle name="Normal_B3_2013" xfId="6"/>
    <cellStyle name="Normal_COA-2001-ZAPOVED-No-81-29012002-ANNEX" xfId="7"/>
    <cellStyle name="Normal_TRIAL-BALANCE-2001-MAKET" xfId="8"/>
    <cellStyle name="Normal_ZADACHA" xfId="9"/>
  </cellStyles>
  <dxfs count="106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theme="0"/>
      </font>
      <numFmt numFmtId="1" formatCode="0"/>
      <fill>
        <patternFill>
          <bgColor theme="0"/>
        </patternFill>
      </fill>
    </dxf>
    <dxf>
      <numFmt numFmtId="178" formatCode="0000"/>
    </dxf>
    <dxf>
      <numFmt numFmtId="182" formatCode="0000&quot; &quot;0000"/>
    </dxf>
    <dxf>
      <numFmt numFmtId="183" formatCode="0000&quot; &quot;0000&quot; &quot;0000"/>
    </dxf>
    <dxf>
      <numFmt numFmtId="184" formatCode="0000&quot; &quot;0000&quot; &quot;0000&quot; &quot;0000"/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numFmt numFmtId="174" formatCode="#,##0;\(#,##0\)"/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numFmt numFmtId="1" formatCode="0"/>
      <fill>
        <patternFill>
          <bgColor theme="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theme="0"/>
      </font>
      <numFmt numFmtId="1" formatCode="0"/>
      <fill>
        <patternFill>
          <bgColor theme="0"/>
        </patternFill>
      </fill>
    </dxf>
    <dxf>
      <numFmt numFmtId="178" formatCode="0000"/>
    </dxf>
    <dxf>
      <numFmt numFmtId="182" formatCode="0000&quot; &quot;0000"/>
    </dxf>
    <dxf>
      <numFmt numFmtId="183" formatCode="0000&quot; &quot;0000&quot; &quot;0000"/>
    </dxf>
    <dxf>
      <numFmt numFmtId="184" formatCode="0000&quot; &quot;0000&quot; &quot;0000&quot; &quot;0000"/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CC"/>
      </font>
      <numFmt numFmtId="1" formatCode="0"/>
      <fill>
        <patternFill>
          <bgColor rgb="FFFFFFCC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40"/>
  <sheetViews>
    <sheetView topLeftCell="A10" zoomScaleNormal="100" workbookViewId="0"/>
  </sheetViews>
  <sheetFormatPr defaultRowHeight="15.75" x14ac:dyDescent="0.25"/>
  <cols>
    <col min="1" max="1" width="0.7109375" style="65" customWidth="1"/>
    <col min="2" max="2" width="5.28515625" style="77" customWidth="1"/>
    <col min="3" max="3" width="3.7109375" style="77" customWidth="1"/>
    <col min="4" max="4" width="10.42578125" style="77" customWidth="1"/>
    <col min="5" max="5" width="9.85546875" style="77" customWidth="1"/>
    <col min="6" max="6" width="6.7109375" style="77" customWidth="1"/>
    <col min="7" max="7" width="3.140625" style="77" customWidth="1"/>
    <col min="8" max="8" width="9.85546875" style="77" customWidth="1"/>
    <col min="9" max="9" width="5.42578125" style="77" customWidth="1"/>
    <col min="10" max="10" width="15.140625" style="77" customWidth="1"/>
    <col min="11" max="11" width="22.7109375" style="77" customWidth="1"/>
    <col min="12" max="12" width="18.7109375" style="77" customWidth="1"/>
    <col min="13" max="13" width="5.42578125" style="77" customWidth="1"/>
    <col min="14" max="14" width="1.28515625" style="77" customWidth="1"/>
    <col min="15" max="16384" width="9.140625" style="65"/>
  </cols>
  <sheetData>
    <row r="1" spans="1:59" s="62" customFormat="1" ht="9.75" customHeight="1" thickBot="1" x14ac:dyDescent="0.3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59" ht="16.5" thickBot="1" x14ac:dyDescent="0.3">
      <c r="A2" s="64"/>
      <c r="B2" s="99" t="s">
        <v>299</v>
      </c>
      <c r="C2" s="100"/>
      <c r="D2" s="100"/>
      <c r="E2" s="100"/>
      <c r="F2" s="100"/>
      <c r="G2" s="100"/>
      <c r="H2" s="100"/>
      <c r="I2" s="100"/>
      <c r="J2" s="100"/>
      <c r="K2" s="100"/>
      <c r="L2" s="559">
        <f>+'Cash-Flow-2019-Leva'!P5</f>
        <v>2019</v>
      </c>
      <c r="M2" s="559"/>
      <c r="N2" s="101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59" ht="3" customHeight="1" thickTop="1" x14ac:dyDescent="0.25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59" x14ac:dyDescent="0.25">
      <c r="A4" s="64"/>
      <c r="B4" s="69" t="s">
        <v>9</v>
      </c>
      <c r="C4" s="70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59" s="77" customFormat="1" x14ac:dyDescent="0.25">
      <c r="A5" s="82"/>
      <c r="B5" s="66"/>
      <c r="C5" s="71">
        <v>1</v>
      </c>
      <c r="D5" s="67" t="s">
        <v>31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spans="1:59" s="77" customFormat="1" x14ac:dyDescent="0.25">
      <c r="A6" s="82"/>
      <c r="B6" s="66"/>
      <c r="C6" s="71"/>
      <c r="D6" s="67" t="s">
        <v>32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spans="1:59" s="77" customFormat="1" x14ac:dyDescent="0.25">
      <c r="A7" s="82"/>
      <c r="B7" s="66"/>
      <c r="C7" s="71"/>
      <c r="D7" s="67" t="s">
        <v>47</v>
      </c>
      <c r="E7" s="67"/>
      <c r="F7" s="67"/>
      <c r="G7" s="67"/>
      <c r="H7" s="553">
        <f>+'Cash-Flow-2019-Leva'!P5</f>
        <v>2019</v>
      </c>
      <c r="I7" s="553"/>
      <c r="J7" s="67" t="s">
        <v>313</v>
      </c>
      <c r="K7" s="67"/>
      <c r="L7" s="67"/>
      <c r="M7" s="67"/>
      <c r="N7" s="68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</row>
    <row r="8" spans="1:59" s="77" customFormat="1" x14ac:dyDescent="0.25">
      <c r="A8" s="82"/>
      <c r="B8" s="66"/>
      <c r="C8" s="71"/>
      <c r="D8" s="67" t="s">
        <v>272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</row>
    <row r="9" spans="1:59" s="77" customFormat="1" x14ac:dyDescent="0.25">
      <c r="A9" s="82"/>
      <c r="B9" s="66"/>
      <c r="C9" s="71"/>
      <c r="D9" s="67" t="s">
        <v>271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</row>
    <row r="10" spans="1:59" s="77" customFormat="1" x14ac:dyDescent="0.25">
      <c r="A10" s="82"/>
      <c r="B10" s="66"/>
      <c r="C10" s="71">
        <f>1+C5</f>
        <v>2</v>
      </c>
      <c r="D10" s="67" t="s">
        <v>314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</row>
    <row r="11" spans="1:59" s="77" customFormat="1" x14ac:dyDescent="0.25">
      <c r="A11" s="82"/>
      <c r="B11" s="66"/>
      <c r="C11" s="71"/>
      <c r="D11" s="473" t="s">
        <v>315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</row>
    <row r="12" spans="1:59" s="77" customFormat="1" x14ac:dyDescent="0.25">
      <c r="A12" s="82"/>
      <c r="B12" s="66"/>
      <c r="C12" s="71"/>
      <c r="D12" s="67" t="s">
        <v>316</v>
      </c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</row>
    <row r="13" spans="1:59" s="77" customFormat="1" x14ac:dyDescent="0.25">
      <c r="A13" s="82"/>
      <c r="B13" s="66"/>
      <c r="C13" s="71"/>
      <c r="D13" s="67" t="s">
        <v>317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</row>
    <row r="14" spans="1:59" s="77" customFormat="1" x14ac:dyDescent="0.25">
      <c r="A14" s="82"/>
      <c r="B14" s="66"/>
      <c r="C14" s="71">
        <f>1+C10</f>
        <v>3</v>
      </c>
      <c r="D14" s="67" t="s">
        <v>318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</row>
    <row r="15" spans="1:59" s="77" customFormat="1" x14ac:dyDescent="0.25">
      <c r="A15" s="82"/>
      <c r="B15" s="66"/>
      <c r="C15" s="71"/>
      <c r="D15" s="473" t="s">
        <v>319</v>
      </c>
      <c r="E15" s="530">
        <f>+H7-1</f>
        <v>2018</v>
      </c>
      <c r="F15" s="473" t="s">
        <v>320</v>
      </c>
      <c r="G15" s="67"/>
      <c r="H15" s="67"/>
      <c r="I15" s="67"/>
      <c r="J15" s="473"/>
      <c r="K15" s="67"/>
      <c r="L15" s="67"/>
      <c r="M15" s="67"/>
      <c r="N15" s="68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</row>
    <row r="16" spans="1:59" s="77" customFormat="1" x14ac:dyDescent="0.25">
      <c r="A16" s="82"/>
      <c r="B16" s="66"/>
      <c r="C16" s="71"/>
      <c r="D16" s="67" t="s">
        <v>321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</row>
    <row r="17" spans="1:28" s="77" customFormat="1" x14ac:dyDescent="0.25">
      <c r="A17" s="82"/>
      <c r="B17" s="66"/>
      <c r="C17" s="71"/>
      <c r="D17" s="67" t="s">
        <v>322</v>
      </c>
      <c r="E17" s="67"/>
      <c r="F17" s="67"/>
      <c r="G17" s="67"/>
      <c r="H17" s="67"/>
      <c r="I17" s="67"/>
      <c r="J17" s="67"/>
      <c r="K17" s="67"/>
      <c r="L17" s="531">
        <f>+H7-1</f>
        <v>2018</v>
      </c>
      <c r="M17" s="67"/>
      <c r="N17" s="6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s="77" customFormat="1" x14ac:dyDescent="0.25">
      <c r="A18" s="82"/>
      <c r="B18" s="66"/>
      <c r="C18" s="71">
        <f>1+C14</f>
        <v>4</v>
      </c>
      <c r="D18" s="67" t="s">
        <v>323</v>
      </c>
      <c r="E18" s="67"/>
      <c r="F18" s="67"/>
      <c r="G18" s="67"/>
      <c r="H18" s="67"/>
      <c r="I18" s="67"/>
      <c r="J18" s="67"/>
      <c r="K18" s="67"/>
      <c r="L18" s="67"/>
      <c r="M18" s="67"/>
      <c r="N18" s="68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x14ac:dyDescent="0.25">
      <c r="A19" s="64"/>
      <c r="B19" s="66"/>
      <c r="C19" s="71"/>
      <c r="D19" s="472" t="s">
        <v>279</v>
      </c>
      <c r="E19" s="74"/>
      <c r="F19" s="74"/>
      <c r="G19" s="74"/>
      <c r="H19" s="74"/>
      <c r="I19" s="74"/>
      <c r="J19" s="74"/>
      <c r="K19" s="74"/>
      <c r="L19" s="74"/>
      <c r="M19" s="74"/>
      <c r="N19" s="75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x14ac:dyDescent="0.25">
      <c r="A20" s="64"/>
      <c r="B20" s="66"/>
      <c r="C20" s="71"/>
      <c r="D20" s="473" t="s">
        <v>278</v>
      </c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x14ac:dyDescent="0.25">
      <c r="A21" s="64"/>
      <c r="B21" s="66"/>
      <c r="C21" s="71">
        <f>1+C18</f>
        <v>5</v>
      </c>
      <c r="D21" s="83" t="s">
        <v>288</v>
      </c>
      <c r="E21" s="72"/>
      <c r="F21" s="72"/>
      <c r="G21" s="72"/>
      <c r="H21" s="72"/>
      <c r="I21" s="72"/>
      <c r="J21" s="72"/>
      <c r="K21" s="72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x14ac:dyDescent="0.25">
      <c r="A22" s="64"/>
      <c r="B22" s="66"/>
      <c r="C22" s="71"/>
      <c r="D22" s="83" t="s">
        <v>312</v>
      </c>
      <c r="E22" s="72"/>
      <c r="F22" s="72"/>
      <c r="G22" s="72"/>
      <c r="H22" s="72"/>
      <c r="I22" s="72"/>
      <c r="J22" s="72"/>
      <c r="K22" s="72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x14ac:dyDescent="0.25">
      <c r="A23" s="64"/>
      <c r="B23" s="66"/>
      <c r="C23" s="71">
        <f>1+C21</f>
        <v>6</v>
      </c>
      <c r="D23" s="83" t="s">
        <v>33</v>
      </c>
      <c r="E23" s="72"/>
      <c r="F23" s="72"/>
      <c r="G23" s="72"/>
      <c r="H23" s="72"/>
      <c r="I23" s="72"/>
      <c r="J23" s="72"/>
      <c r="K23" s="72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 x14ac:dyDescent="0.25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x14ac:dyDescent="0.25">
      <c r="A25" s="64"/>
      <c r="B25" s="69" t="s">
        <v>11</v>
      </c>
      <c r="C25" s="73" t="s">
        <v>13</v>
      </c>
      <c r="D25" s="67"/>
      <c r="E25" s="67"/>
      <c r="F25" s="555">
        <f>+'Cash-Flow-2019-Leva'!P5</f>
        <v>2019</v>
      </c>
      <c r="G25" s="555"/>
      <c r="H25" s="555"/>
      <c r="I25" s="555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x14ac:dyDescent="0.25">
      <c r="A26" s="64"/>
      <c r="B26" s="66"/>
      <c r="C26" s="71">
        <f>1+C23</f>
        <v>7</v>
      </c>
      <c r="D26" s="86" t="s">
        <v>324</v>
      </c>
      <c r="E26" s="72"/>
      <c r="F26" s="72"/>
      <c r="G26" s="72"/>
      <c r="H26" s="72"/>
      <c r="I26" s="72"/>
      <c r="J26" s="72"/>
      <c r="K26" s="72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s="77" customFormat="1" x14ac:dyDescent="0.25">
      <c r="A27" s="82"/>
      <c r="B27" s="66"/>
      <c r="C27" s="71">
        <f>1+C26</f>
        <v>8</v>
      </c>
      <c r="D27" s="67" t="s">
        <v>325</v>
      </c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1:28" s="77" customFormat="1" x14ac:dyDescent="0.25">
      <c r="A28" s="82"/>
      <c r="B28" s="66"/>
      <c r="C28" s="71"/>
      <c r="D28" s="473" t="s">
        <v>326</v>
      </c>
      <c r="E28" s="67"/>
      <c r="F28" s="67"/>
      <c r="G28" s="67"/>
      <c r="H28" s="67"/>
      <c r="I28" s="67"/>
      <c r="J28" s="67"/>
      <c r="K28" s="532">
        <f>+H7</f>
        <v>2019</v>
      </c>
      <c r="L28" s="533"/>
      <c r="M28" s="67"/>
      <c r="N28" s="68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s="77" customFormat="1" x14ac:dyDescent="0.25">
      <c r="A29" s="82"/>
      <c r="B29" s="66"/>
      <c r="C29" s="71">
        <f>1+C27</f>
        <v>9</v>
      </c>
      <c r="D29" s="67" t="s">
        <v>327</v>
      </c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s="77" customFormat="1" x14ac:dyDescent="0.25">
      <c r="A30" s="82"/>
      <c r="B30" s="66"/>
      <c r="C30" s="71"/>
      <c r="D30" s="473" t="s">
        <v>328</v>
      </c>
      <c r="E30" s="67"/>
      <c r="F30" s="67"/>
      <c r="G30" s="67"/>
      <c r="H30" s="67"/>
      <c r="I30" s="67"/>
      <c r="J30" s="67"/>
      <c r="K30" s="67"/>
      <c r="L30" s="67"/>
      <c r="M30" s="67"/>
      <c r="N30" s="68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s="77" customFormat="1" x14ac:dyDescent="0.25">
      <c r="A31" s="82"/>
      <c r="B31" s="66"/>
      <c r="C31" s="71"/>
      <c r="D31" s="67" t="s">
        <v>329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8" s="77" customFormat="1" x14ac:dyDescent="0.25">
      <c r="A32" s="82"/>
      <c r="B32" s="66"/>
      <c r="C32" s="71"/>
      <c r="D32" s="473" t="s">
        <v>273</v>
      </c>
      <c r="E32" s="67"/>
      <c r="F32" s="67"/>
      <c r="G32" s="560">
        <f>+H7</f>
        <v>2019</v>
      </c>
      <c r="H32" s="560"/>
      <c r="I32" s="67"/>
      <c r="J32" s="67"/>
      <c r="K32" s="67"/>
      <c r="L32" s="67"/>
      <c r="M32" s="67"/>
      <c r="N32" s="68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</row>
    <row r="33" spans="1:28" s="77" customFormat="1" x14ac:dyDescent="0.25">
      <c r="A33" s="82"/>
      <c r="B33" s="66"/>
      <c r="C33" s="71">
        <f>1+C29</f>
        <v>10</v>
      </c>
      <c r="D33" s="67" t="s">
        <v>330</v>
      </c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</row>
    <row r="34" spans="1:28" s="77" customFormat="1" x14ac:dyDescent="0.25">
      <c r="A34" s="82"/>
      <c r="B34" s="66"/>
      <c r="C34" s="71"/>
      <c r="D34" s="473" t="s">
        <v>331</v>
      </c>
      <c r="E34" s="67"/>
      <c r="F34" s="534"/>
      <c r="G34" s="534"/>
      <c r="H34" s="534"/>
      <c r="I34" s="535"/>
      <c r="J34" s="532">
        <f>+H7</f>
        <v>2019</v>
      </c>
      <c r="K34" s="67"/>
      <c r="L34" s="67"/>
      <c r="M34" s="67"/>
      <c r="N34" s="68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</row>
    <row r="35" spans="1:28" s="77" customFormat="1" x14ac:dyDescent="0.25">
      <c r="A35" s="82"/>
      <c r="B35" s="66"/>
      <c r="C35" s="71">
        <f>1+C33</f>
        <v>11</v>
      </c>
      <c r="D35" s="67" t="s">
        <v>332</v>
      </c>
      <c r="E35" s="67"/>
      <c r="F35" s="67"/>
      <c r="G35" s="67"/>
      <c r="H35" s="67"/>
      <c r="I35" s="67"/>
      <c r="J35" s="67"/>
      <c r="L35" s="562">
        <f>+F25-1</f>
        <v>2018</v>
      </c>
      <c r="M35" s="562"/>
      <c r="N35" s="68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</row>
    <row r="36" spans="1:28" s="77" customFormat="1" x14ac:dyDescent="0.25">
      <c r="A36" s="82"/>
      <c r="B36" s="66"/>
      <c r="C36" s="71"/>
      <c r="D36" s="473" t="s">
        <v>276</v>
      </c>
      <c r="E36" s="67"/>
      <c r="F36" s="534"/>
      <c r="G36" s="534"/>
      <c r="H36" s="534"/>
      <c r="I36" s="535"/>
      <c r="J36" s="536">
        <f>+H7-1</f>
        <v>2018</v>
      </c>
      <c r="K36" s="67" t="s">
        <v>274</v>
      </c>
      <c r="L36" s="67"/>
      <c r="M36" s="67"/>
      <c r="N36" s="68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</row>
    <row r="37" spans="1:28" s="77" customFormat="1" x14ac:dyDescent="0.25">
      <c r="A37" s="82"/>
      <c r="B37" s="66"/>
      <c r="C37" s="71"/>
      <c r="D37" s="473" t="s">
        <v>275</v>
      </c>
      <c r="E37" s="67"/>
      <c r="F37" s="534"/>
      <c r="G37" s="561">
        <f>+H7-1</f>
        <v>2018</v>
      </c>
      <c r="H37" s="561"/>
      <c r="I37" s="537" t="s">
        <v>333</v>
      </c>
      <c r="J37" s="534"/>
      <c r="K37" s="67"/>
      <c r="L37" s="67"/>
      <c r="M37" s="67"/>
      <c r="N37" s="68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28" s="77" customFormat="1" x14ac:dyDescent="0.25">
      <c r="A38" s="82"/>
      <c r="B38" s="66"/>
      <c r="C38" s="71"/>
      <c r="D38" s="67" t="s">
        <v>334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</row>
    <row r="39" spans="1:28" s="77" customFormat="1" x14ac:dyDescent="0.25">
      <c r="A39" s="82"/>
      <c r="B39" s="66"/>
      <c r="C39" s="71"/>
      <c r="D39" s="67" t="s">
        <v>335</v>
      </c>
      <c r="E39" s="67"/>
      <c r="F39" s="67"/>
      <c r="G39" s="67"/>
      <c r="H39" s="67"/>
      <c r="I39" s="67"/>
      <c r="J39" s="67"/>
      <c r="K39" s="67"/>
      <c r="L39" s="531">
        <f>+H7-1</f>
        <v>2018</v>
      </c>
      <c r="M39" s="67"/>
      <c r="N39" s="68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</row>
    <row r="40" spans="1:28" s="77" customFormat="1" x14ac:dyDescent="0.25">
      <c r="A40" s="82"/>
      <c r="B40" s="66"/>
      <c r="C40" s="71">
        <f>1+C35</f>
        <v>12</v>
      </c>
      <c r="D40" s="67" t="s">
        <v>277</v>
      </c>
      <c r="E40" s="67"/>
      <c r="F40" s="67"/>
      <c r="G40" s="67"/>
      <c r="H40" s="67"/>
      <c r="I40" s="67"/>
      <c r="J40" s="67"/>
      <c r="K40" s="67"/>
      <c r="L40" s="67"/>
      <c r="M40" s="67"/>
      <c r="N40" s="68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</row>
    <row r="41" spans="1:28" s="77" customFormat="1" x14ac:dyDescent="0.25">
      <c r="A41" s="82"/>
      <c r="B41" s="66"/>
      <c r="C41" s="71"/>
      <c r="D41" s="67" t="s">
        <v>36</v>
      </c>
      <c r="E41" s="67"/>
      <c r="F41" s="67"/>
      <c r="G41" s="67"/>
      <c r="H41" s="67"/>
      <c r="I41" s="67"/>
      <c r="J41" s="67"/>
      <c r="K41" s="67"/>
      <c r="L41" s="67"/>
      <c r="M41" s="67"/>
      <c r="N41" s="68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</row>
    <row r="42" spans="1:28" s="77" customFormat="1" x14ac:dyDescent="0.25">
      <c r="A42" s="82"/>
      <c r="B42" s="66"/>
      <c r="C42" s="71">
        <f>1+C40</f>
        <v>13</v>
      </c>
      <c r="D42" s="67" t="s">
        <v>37</v>
      </c>
      <c r="E42" s="67"/>
      <c r="F42" s="67"/>
      <c r="G42" s="67"/>
      <c r="H42" s="67"/>
      <c r="I42" s="67"/>
      <c r="J42" s="67"/>
      <c r="K42" s="67"/>
      <c r="L42" s="67"/>
      <c r="M42" s="67"/>
      <c r="N42" s="68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</row>
    <row r="43" spans="1:28" s="77" customFormat="1" x14ac:dyDescent="0.25">
      <c r="A43" s="82"/>
      <c r="B43" s="66"/>
      <c r="C43" s="71"/>
      <c r="D43" s="67" t="s">
        <v>38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</row>
    <row r="44" spans="1:28" s="77" customFormat="1" x14ac:dyDescent="0.25">
      <c r="A44" s="82"/>
      <c r="B44" s="66"/>
      <c r="C44" s="71"/>
      <c r="D44" s="67" t="s">
        <v>39</v>
      </c>
      <c r="E44" s="67"/>
      <c r="F44" s="67"/>
      <c r="G44" s="67"/>
      <c r="H44" s="67"/>
      <c r="I44" s="67"/>
      <c r="J44" s="67"/>
      <c r="K44" s="67"/>
      <c r="L44" s="67"/>
      <c r="M44" s="67"/>
      <c r="N44" s="68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</row>
    <row r="45" spans="1:28" s="77" customFormat="1" x14ac:dyDescent="0.25">
      <c r="A45" s="82"/>
      <c r="B45" s="66"/>
      <c r="C45" s="71">
        <f>1+C42</f>
        <v>14</v>
      </c>
      <c r="D45" s="67" t="s">
        <v>30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</row>
    <row r="46" spans="1:28" s="77" customFormat="1" x14ac:dyDescent="0.25">
      <c r="A46" s="82"/>
      <c r="B46" s="66"/>
      <c r="C46" s="71"/>
      <c r="D46" s="67" t="s">
        <v>336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</row>
    <row r="47" spans="1:28" ht="9" customHeight="1" x14ac:dyDescent="0.25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x14ac:dyDescent="0.25">
      <c r="A48" s="64"/>
      <c r="B48" s="69" t="s">
        <v>12</v>
      </c>
      <c r="C48" s="73" t="s">
        <v>18</v>
      </c>
      <c r="D48" s="67"/>
      <c r="E48" s="67"/>
      <c r="F48" s="556">
        <f>+'Cash-Flow-2019-Leva'!P5</f>
        <v>2019</v>
      </c>
      <c r="G48" s="556"/>
      <c r="H48" s="556"/>
      <c r="I48" s="556"/>
      <c r="J48" s="76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s="77" customFormat="1" x14ac:dyDescent="0.25">
      <c r="A49" s="82"/>
      <c r="B49" s="66"/>
      <c r="C49" s="71">
        <f>1+C45</f>
        <v>15</v>
      </c>
      <c r="D49" s="67" t="s">
        <v>20</v>
      </c>
      <c r="E49" s="67"/>
      <c r="F49" s="67"/>
      <c r="G49" s="558">
        <f>+'Cash-Flow-2019-Leva'!P5</f>
        <v>2019</v>
      </c>
      <c r="H49" s="558"/>
      <c r="I49" s="558"/>
      <c r="J49" s="67" t="s">
        <v>21</v>
      </c>
      <c r="K49" s="67"/>
      <c r="L49" s="67"/>
      <c r="M49" s="67"/>
      <c r="N49" s="68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</row>
    <row r="50" spans="1:28" s="77" customFormat="1" x14ac:dyDescent="0.25">
      <c r="A50" s="82"/>
      <c r="B50" s="66"/>
      <c r="C50" s="71"/>
      <c r="D50" s="67" t="s">
        <v>22</v>
      </c>
      <c r="E50" s="67"/>
      <c r="F50" s="557">
        <f>+'Cash-Flow-2019-Leva'!P5</f>
        <v>2019</v>
      </c>
      <c r="G50" s="557"/>
      <c r="H50" s="557"/>
      <c r="I50" s="557"/>
      <c r="J50" s="67" t="s">
        <v>352</v>
      </c>
      <c r="K50" s="67"/>
      <c r="L50" s="67"/>
      <c r="M50" s="67"/>
      <c r="N50" s="68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</row>
    <row r="51" spans="1:28" s="77" customFormat="1" x14ac:dyDescent="0.25">
      <c r="A51" s="82"/>
      <c r="B51" s="66"/>
      <c r="C51" s="67"/>
      <c r="D51" s="67" t="s">
        <v>353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</row>
    <row r="52" spans="1:28" s="77" customFormat="1" x14ac:dyDescent="0.25">
      <c r="A52" s="82"/>
      <c r="B52" s="66"/>
      <c r="C52" s="71">
        <f>1+C49</f>
        <v>16</v>
      </c>
      <c r="D52" s="67" t="s">
        <v>23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</row>
    <row r="53" spans="1:28" s="77" customFormat="1" x14ac:dyDescent="0.25">
      <c r="A53" s="82"/>
      <c r="B53" s="66"/>
      <c r="C53" s="71"/>
      <c r="D53" s="67" t="s">
        <v>25</v>
      </c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  <row r="54" spans="1:28" s="77" customFormat="1" x14ac:dyDescent="0.25">
      <c r="A54" s="82"/>
      <c r="B54" s="66"/>
      <c r="C54" s="71"/>
      <c r="D54" s="67" t="s">
        <v>24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</row>
    <row r="55" spans="1:28" x14ac:dyDescent="0.25">
      <c r="A55" s="64"/>
      <c r="B55" s="66"/>
      <c r="C55" s="71"/>
      <c r="D55" s="472" t="s">
        <v>337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s="77" customFormat="1" ht="15" customHeight="1" x14ac:dyDescent="0.25">
      <c r="A56" s="82"/>
      <c r="B56" s="66"/>
      <c r="C56" s="67"/>
      <c r="D56" s="67" t="s">
        <v>27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</row>
    <row r="57" spans="1:28" s="77" customFormat="1" ht="15" customHeight="1" x14ac:dyDescent="0.25">
      <c r="A57" s="82"/>
      <c r="B57" s="66"/>
      <c r="C57" s="71">
        <f>1+C52</f>
        <v>17</v>
      </c>
      <c r="D57" s="93" t="s">
        <v>338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</row>
    <row r="58" spans="1:28" ht="15" customHeight="1" x14ac:dyDescent="0.25">
      <c r="A58" s="64"/>
      <c r="B58" s="66"/>
      <c r="C58" s="71"/>
      <c r="D58" s="86" t="s">
        <v>339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s="77" customFormat="1" ht="15" customHeight="1" x14ac:dyDescent="0.25">
      <c r="A59" s="82"/>
      <c r="B59" s="66"/>
      <c r="C59" s="67"/>
      <c r="D59" s="67" t="s">
        <v>26</v>
      </c>
      <c r="E59" s="67"/>
      <c r="F59" s="67"/>
      <c r="G59" s="67"/>
      <c r="H59" s="67"/>
      <c r="I59" s="67"/>
      <c r="J59" s="67"/>
      <c r="K59" s="67"/>
      <c r="L59" s="67"/>
      <c r="M59" s="93"/>
      <c r="N59" s="68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</row>
    <row r="60" spans="1:28" s="77" customFormat="1" x14ac:dyDescent="0.25">
      <c r="A60" s="82"/>
      <c r="B60" s="66"/>
      <c r="C60" s="71"/>
      <c r="D60" s="67"/>
      <c r="E60" s="538" t="s">
        <v>340</v>
      </c>
      <c r="F60" s="87"/>
      <c r="G60" s="87"/>
      <c r="H60" s="87"/>
      <c r="I60" s="87"/>
      <c r="J60" s="87"/>
      <c r="K60" s="87"/>
      <c r="L60" s="539">
        <f>+'Cash-Flow-2019-Leva'!P5</f>
        <v>2019</v>
      </c>
      <c r="M60" s="540"/>
      <c r="N60" s="68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</row>
    <row r="61" spans="1:28" s="77" customFormat="1" x14ac:dyDescent="0.25">
      <c r="A61" s="82"/>
      <c r="B61" s="66"/>
      <c r="C61" s="71"/>
      <c r="D61" s="67"/>
      <c r="E61" s="541" t="s">
        <v>341</v>
      </c>
      <c r="F61" s="88"/>
      <c r="G61" s="88"/>
      <c r="H61" s="88"/>
      <c r="I61" s="88"/>
      <c r="J61" s="88"/>
      <c r="K61" s="88"/>
      <c r="L61" s="89"/>
      <c r="M61" s="93"/>
      <c r="N61" s="68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</row>
    <row r="62" spans="1:28" s="77" customFormat="1" x14ac:dyDescent="0.25">
      <c r="A62" s="82"/>
      <c r="B62" s="66"/>
      <c r="C62" s="71">
        <f>1+C57</f>
        <v>18</v>
      </c>
      <c r="D62" s="93" t="s">
        <v>342</v>
      </c>
      <c r="E62" s="93"/>
      <c r="F62" s="93"/>
      <c r="G62" s="93"/>
      <c r="H62" s="93"/>
      <c r="I62" s="93"/>
      <c r="J62" s="93"/>
      <c r="K62" s="93"/>
      <c r="L62" s="93"/>
      <c r="M62" s="67"/>
      <c r="N62" s="68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</row>
    <row r="63" spans="1:28" s="77" customFormat="1" x14ac:dyDescent="0.25">
      <c r="A63" s="82"/>
      <c r="B63" s="66"/>
      <c r="C63" s="71"/>
      <c r="D63" s="93" t="s">
        <v>343</v>
      </c>
      <c r="E63" s="93"/>
      <c r="F63" s="93"/>
      <c r="G63" s="93"/>
      <c r="H63" s="93"/>
      <c r="I63" s="93"/>
      <c r="J63" s="93"/>
      <c r="K63" s="93"/>
      <c r="L63" s="93"/>
      <c r="M63" s="67"/>
      <c r="N63" s="68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</row>
    <row r="64" spans="1:28" s="77" customFormat="1" x14ac:dyDescent="0.25">
      <c r="A64" s="82"/>
      <c r="B64" s="66"/>
      <c r="C64" s="71"/>
      <c r="D64" s="93" t="s">
        <v>49</v>
      </c>
      <c r="E64" s="93"/>
      <c r="F64" s="93"/>
      <c r="G64" s="93"/>
      <c r="H64" s="93"/>
      <c r="I64" s="93"/>
      <c r="J64" s="93"/>
      <c r="K64" s="93"/>
      <c r="L64" s="93"/>
      <c r="M64" s="67"/>
      <c r="N64" s="68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</row>
    <row r="65" spans="1:28" x14ac:dyDescent="0.25">
      <c r="A65" s="64"/>
      <c r="B65" s="66"/>
      <c r="C65" s="71">
        <f>1+C62</f>
        <v>19</v>
      </c>
      <c r="D65" s="474" t="s">
        <v>344</v>
      </c>
      <c r="E65" s="93"/>
      <c r="F65" s="93"/>
      <c r="G65" s="93"/>
      <c r="H65" s="93"/>
      <c r="I65" s="93"/>
      <c r="J65" s="93"/>
      <c r="K65" s="93"/>
      <c r="L65" s="9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x14ac:dyDescent="0.25">
      <c r="A66" s="64"/>
      <c r="B66" s="66"/>
      <c r="C66" s="71"/>
      <c r="D66" s="93" t="s">
        <v>34</v>
      </c>
      <c r="E66" s="563">
        <f>+'Cash-Flow-2019-Leva'!P5</f>
        <v>2019</v>
      </c>
      <c r="F66" s="563"/>
      <c r="G66" s="563"/>
      <c r="H66" s="563"/>
      <c r="I66" s="198" t="s">
        <v>345</v>
      </c>
      <c r="J66" s="93"/>
      <c r="K66" s="93"/>
      <c r="L66" s="9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s="77" customFormat="1" x14ac:dyDescent="0.25">
      <c r="A67" s="82"/>
      <c r="B67" s="66"/>
      <c r="C67" s="71"/>
      <c r="D67" s="67" t="s">
        <v>35</v>
      </c>
      <c r="E67" s="67"/>
      <c r="F67" s="67"/>
      <c r="G67" s="67"/>
      <c r="H67" s="67"/>
      <c r="I67" s="67"/>
      <c r="J67" s="67"/>
      <c r="K67" s="542">
        <f>+'Cash-Flow-2019-Leva'!P5</f>
        <v>2019</v>
      </c>
      <c r="L67" s="67" t="s">
        <v>19</v>
      </c>
      <c r="M67" s="67"/>
      <c r="N67" s="68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</row>
    <row r="68" spans="1:28" s="77" customFormat="1" x14ac:dyDescent="0.25">
      <c r="A68" s="82"/>
      <c r="B68" s="66"/>
      <c r="C68" s="71">
        <f>1+C65</f>
        <v>20</v>
      </c>
      <c r="D68" s="543" t="s">
        <v>40</v>
      </c>
      <c r="E68" s="87"/>
      <c r="F68" s="87"/>
      <c r="G68" s="87"/>
      <c r="H68" s="554">
        <f>+'Cash-Flow-2019-Leva'!P5</f>
        <v>2019</v>
      </c>
      <c r="I68" s="554"/>
      <c r="J68" s="554"/>
      <c r="K68" s="87" t="s">
        <v>42</v>
      </c>
      <c r="L68" s="544"/>
      <c r="M68" s="545"/>
      <c r="N68" s="68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</row>
    <row r="69" spans="1:28" s="77" customFormat="1" x14ac:dyDescent="0.25">
      <c r="A69" s="82"/>
      <c r="B69" s="66"/>
      <c r="C69" s="71"/>
      <c r="D69" s="546" t="s">
        <v>41</v>
      </c>
      <c r="E69" s="547">
        <f>+'Cash-Flow-2019-Leva'!P5</f>
        <v>2019</v>
      </c>
      <c r="F69" s="90" t="s">
        <v>346</v>
      </c>
      <c r="G69" s="90"/>
      <c r="H69" s="90"/>
      <c r="I69" s="90"/>
      <c r="J69" s="90"/>
      <c r="K69" s="90"/>
      <c r="L69" s="90"/>
      <c r="M69" s="548"/>
      <c r="N69" s="68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</row>
    <row r="70" spans="1:28" s="77" customFormat="1" x14ac:dyDescent="0.25">
      <c r="A70" s="82"/>
      <c r="B70" s="66"/>
      <c r="C70" s="71"/>
      <c r="D70" s="546" t="s">
        <v>48</v>
      </c>
      <c r="E70" s="90"/>
      <c r="F70" s="90"/>
      <c r="G70" s="90"/>
      <c r="H70" s="90"/>
      <c r="I70" s="90"/>
      <c r="J70" s="90"/>
      <c r="K70" s="549"/>
      <c r="L70" s="90"/>
      <c r="M70" s="548"/>
      <c r="N70" s="68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</row>
    <row r="71" spans="1:28" s="77" customFormat="1" x14ac:dyDescent="0.25">
      <c r="A71" s="82"/>
      <c r="B71" s="66"/>
      <c r="C71" s="71"/>
      <c r="D71" s="550" t="s">
        <v>347</v>
      </c>
      <c r="E71" s="88"/>
      <c r="F71" s="88"/>
      <c r="G71" s="88"/>
      <c r="H71" s="88"/>
      <c r="I71" s="88"/>
      <c r="J71" s="88"/>
      <c r="K71" s="551"/>
      <c r="L71" s="552"/>
      <c r="M71" s="89"/>
      <c r="N71" s="68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</row>
    <row r="72" spans="1:28" s="77" customFormat="1" ht="9" customHeight="1" x14ac:dyDescent="0.25">
      <c r="A72" s="82"/>
      <c r="B72" s="95"/>
      <c r="C72" s="96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8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</row>
    <row r="73" spans="1:28" s="77" customFormat="1" x14ac:dyDescent="0.25">
      <c r="A73" s="82"/>
      <c r="B73" s="69" t="s">
        <v>29</v>
      </c>
      <c r="C73" s="73" t="s">
        <v>14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</row>
    <row r="74" spans="1:28" s="77" customFormat="1" x14ac:dyDescent="0.25">
      <c r="A74" s="82"/>
      <c r="B74" s="66"/>
      <c r="C74" s="71">
        <f>1+C68</f>
        <v>21</v>
      </c>
      <c r="D74" s="67" t="s">
        <v>348</v>
      </c>
      <c r="E74" s="67"/>
      <c r="F74" s="67"/>
      <c r="G74" s="67"/>
      <c r="H74" s="67"/>
      <c r="I74" s="67"/>
      <c r="J74" s="67"/>
      <c r="K74" s="67"/>
      <c r="L74" s="67"/>
      <c r="M74" s="67"/>
      <c r="N74" s="68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</row>
    <row r="75" spans="1:28" s="77" customFormat="1" x14ac:dyDescent="0.25">
      <c r="A75" s="82"/>
      <c r="B75" s="66"/>
      <c r="C75" s="71">
        <f>1+C74</f>
        <v>22</v>
      </c>
      <c r="D75" s="67" t="s">
        <v>349</v>
      </c>
      <c r="E75" s="67"/>
      <c r="F75" s="67"/>
      <c r="G75" s="67"/>
      <c r="H75" s="67"/>
      <c r="I75" s="67"/>
      <c r="J75" s="67"/>
      <c r="K75" s="67"/>
      <c r="L75" s="67"/>
      <c r="M75" s="67"/>
      <c r="N75" s="68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28" s="77" customFormat="1" x14ac:dyDescent="0.25">
      <c r="A76" s="82"/>
      <c r="B76" s="66"/>
      <c r="C76" s="67"/>
      <c r="D76" s="67" t="s">
        <v>15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</row>
    <row r="77" spans="1:28" s="77" customFormat="1" x14ac:dyDescent="0.25">
      <c r="A77" s="82"/>
      <c r="B77" s="66"/>
      <c r="C77" s="67"/>
      <c r="D77" s="67" t="s">
        <v>16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</row>
    <row r="78" spans="1:28" s="77" customFormat="1" x14ac:dyDescent="0.25">
      <c r="A78" s="82"/>
      <c r="B78" s="66"/>
      <c r="C78" s="67"/>
      <c r="D78" s="67" t="s">
        <v>350</v>
      </c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</row>
    <row r="79" spans="1:28" s="77" customFormat="1" x14ac:dyDescent="0.25">
      <c r="A79" s="82"/>
      <c r="B79" s="66"/>
      <c r="C79" s="67"/>
      <c r="D79" s="67" t="s">
        <v>351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</row>
    <row r="80" spans="1:28" s="77" customFormat="1" x14ac:dyDescent="0.25">
      <c r="A80" s="82"/>
      <c r="B80" s="66"/>
      <c r="C80" s="67"/>
      <c r="D80" s="67" t="s">
        <v>28</v>
      </c>
      <c r="E80" s="67"/>
      <c r="F80" s="67"/>
      <c r="G80" s="67"/>
      <c r="H80" s="67"/>
      <c r="I80" s="67"/>
      <c r="J80" s="67"/>
      <c r="K80" s="67"/>
      <c r="L80" s="67"/>
      <c r="M80" s="67"/>
      <c r="N80" s="68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</row>
    <row r="81" spans="1:28" ht="3" customHeight="1" thickBot="1" x14ac:dyDescent="0.3">
      <c r="A81" s="64"/>
      <c r="B81" s="78"/>
      <c r="C81" s="79"/>
      <c r="D81" s="80"/>
      <c r="E81" s="79"/>
      <c r="F81" s="79"/>
      <c r="G81" s="79"/>
      <c r="H81" s="79"/>
      <c r="I81" s="79"/>
      <c r="J81" s="79"/>
      <c r="K81" s="79"/>
      <c r="L81" s="79"/>
      <c r="M81" s="79"/>
      <c r="N81" s="81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6.5" thickTop="1" x14ac:dyDescent="0.25">
      <c r="A82" s="64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x14ac:dyDescent="0.25">
      <c r="A83" s="64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x14ac:dyDescent="0.25">
      <c r="A84" s="64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x14ac:dyDescent="0.25">
      <c r="A85" s="64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x14ac:dyDescent="0.25">
      <c r="A86" s="64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x14ac:dyDescent="0.25">
      <c r="A87" s="64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x14ac:dyDescent="0.25">
      <c r="A88" s="64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x14ac:dyDescent="0.25">
      <c r="A89" s="64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x14ac:dyDescent="0.25">
      <c r="A90" s="64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x14ac:dyDescent="0.25">
      <c r="A91" s="64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x14ac:dyDescent="0.25">
      <c r="A92" s="64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x14ac:dyDescent="0.25">
      <c r="A93" s="64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x14ac:dyDescent="0.25">
      <c r="A94" s="64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x14ac:dyDescent="0.25">
      <c r="A95" s="64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x14ac:dyDescent="0.25">
      <c r="A96" s="64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 x14ac:dyDescent="0.25">
      <c r="A97" s="64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 x14ac:dyDescent="0.25">
      <c r="A98" s="64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 x14ac:dyDescent="0.25">
      <c r="A99" s="64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 x14ac:dyDescent="0.25">
      <c r="A100" s="64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 x14ac:dyDescent="0.25">
      <c r="A101" s="64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 x14ac:dyDescent="0.25">
      <c r="A102" s="64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 x14ac:dyDescent="0.25">
      <c r="A103" s="64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 x14ac:dyDescent="0.25">
      <c r="A104" s="64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 x14ac:dyDescent="0.25">
      <c r="A105" s="64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 x14ac:dyDescent="0.25">
      <c r="A106" s="64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 x14ac:dyDescent="0.25">
      <c r="A107" s="6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 x14ac:dyDescent="0.25">
      <c r="A108" s="64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 x14ac:dyDescent="0.25">
      <c r="A109" s="64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 x14ac:dyDescent="0.25">
      <c r="A110" s="64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 x14ac:dyDescent="0.25">
      <c r="A111" s="64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 x14ac:dyDescent="0.25">
      <c r="A112" s="64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 x14ac:dyDescent="0.25">
      <c r="A113" s="64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 x14ac:dyDescent="0.25">
      <c r="A114" s="64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 x14ac:dyDescent="0.25">
      <c r="A115" s="64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 x14ac:dyDescent="0.25">
      <c r="A116" s="64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 x14ac:dyDescent="0.25">
      <c r="A117" s="64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 x14ac:dyDescent="0.25">
      <c r="A118" s="64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 x14ac:dyDescent="0.25">
      <c r="A119" s="64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 x14ac:dyDescent="0.25">
      <c r="A120" s="64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 x14ac:dyDescent="0.25">
      <c r="A121" s="64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 x14ac:dyDescent="0.25">
      <c r="A122" s="64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 x14ac:dyDescent="0.25">
      <c r="A123" s="64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 x14ac:dyDescent="0.25">
      <c r="A124" s="64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 x14ac:dyDescent="0.25">
      <c r="A125" s="64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 x14ac:dyDescent="0.25">
      <c r="A126" s="64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 x14ac:dyDescent="0.25">
      <c r="A127" s="64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 x14ac:dyDescent="0.25">
      <c r="A128" s="64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 x14ac:dyDescent="0.25">
      <c r="A129" s="64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 x14ac:dyDescent="0.25">
      <c r="A130" s="64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 x14ac:dyDescent="0.25">
      <c r="A131" s="64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 x14ac:dyDescent="0.25">
      <c r="A132" s="64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 x14ac:dyDescent="0.25">
      <c r="A133" s="64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 x14ac:dyDescent="0.25">
      <c r="A134" s="64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 x14ac:dyDescent="0.25">
      <c r="A135" s="6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 x14ac:dyDescent="0.25">
      <c r="A136" s="64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 x14ac:dyDescent="0.25">
      <c r="A137" s="64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 x14ac:dyDescent="0.25">
      <c r="A138" s="6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 x14ac:dyDescent="0.25">
      <c r="A139" s="64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 x14ac:dyDescent="0.25">
      <c r="A140" s="64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/>
  <mergeCells count="11">
    <mergeCell ref="L2:M2"/>
    <mergeCell ref="G32:H32"/>
    <mergeCell ref="G37:H37"/>
    <mergeCell ref="L35:M35"/>
    <mergeCell ref="E66:H66"/>
    <mergeCell ref="H7:I7"/>
    <mergeCell ref="H68:J68"/>
    <mergeCell ref="F25:I25"/>
    <mergeCell ref="F48:I48"/>
    <mergeCell ref="F50:I50"/>
    <mergeCell ref="G49:I49"/>
  </mergeCells>
  <pageMargins left="0.16" right="0.15748031496062992" top="0.34" bottom="0.18" header="0.16" footer="0.16"/>
  <pageSetup paperSize="9" scale="85" orientation="portrait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217"/>
  <sheetViews>
    <sheetView showZeros="0" tabSelected="1" zoomScaleNormal="100" workbookViewId="0">
      <selection activeCell="P5" sqref="P5"/>
    </sheetView>
  </sheetViews>
  <sheetFormatPr defaultRowHeight="15" x14ac:dyDescent="0.25"/>
  <cols>
    <col min="1" max="1" width="3.7109375" style="36" customWidth="1"/>
    <col min="2" max="2" width="20.140625" style="36" customWidth="1"/>
    <col min="3" max="3" width="23.5703125" style="36" customWidth="1"/>
    <col min="4" max="4" width="30.85546875" style="36" customWidth="1"/>
    <col min="5" max="5" width="0.5703125" customWidth="1"/>
    <col min="6" max="7" width="16.85546875" style="36" customWidth="1"/>
    <col min="8" max="8" width="0.5703125" customWidth="1"/>
    <col min="9" max="10" width="16.85546875" style="36" customWidth="1"/>
    <col min="11" max="11" width="0.5703125" style="36" customWidth="1"/>
    <col min="12" max="13" width="16.85546875" style="36" customWidth="1"/>
    <col min="14" max="14" width="0.5703125" style="36" customWidth="1"/>
    <col min="15" max="16" width="16.85546875" style="36" customWidth="1"/>
    <col min="17" max="17" width="3.5703125" style="36" customWidth="1"/>
    <col min="18" max="18" width="61.85546875" style="233" customWidth="1"/>
    <col min="19" max="20" width="12.7109375" style="233" customWidth="1"/>
    <col min="21" max="22" width="3.140625" style="36" customWidth="1"/>
    <col min="23" max="23" width="9.140625" style="36"/>
    <col min="24" max="24" width="5.28515625" style="36" customWidth="1"/>
    <col min="25" max="16384" width="9.140625" style="36"/>
  </cols>
  <sheetData>
    <row r="1" spans="1:256" s="434" customFormat="1" ht="16.5" customHeight="1" x14ac:dyDescent="0.25">
      <c r="A1" s="15"/>
      <c r="B1" s="646" t="s">
        <v>354</v>
      </c>
      <c r="C1" s="647"/>
      <c r="D1" s="647"/>
      <c r="E1" s="647"/>
      <c r="F1" s="648"/>
      <c r="G1" s="442" t="s">
        <v>252</v>
      </c>
      <c r="H1" s="435"/>
      <c r="I1" s="638">
        <v>109024418</v>
      </c>
      <c r="J1" s="639"/>
      <c r="K1" s="436"/>
      <c r="L1" s="444" t="s">
        <v>253</v>
      </c>
      <c r="M1" s="440">
        <v>3324</v>
      </c>
      <c r="N1" s="436"/>
      <c r="O1" s="444" t="s">
        <v>245</v>
      </c>
      <c r="P1" s="463" t="s">
        <v>356</v>
      </c>
      <c r="Q1" s="437"/>
      <c r="R1" s="352" t="s">
        <v>286</v>
      </c>
      <c r="S1" s="570"/>
      <c r="T1" s="571"/>
      <c r="U1" s="43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 x14ac:dyDescent="0.25">
      <c r="A2" s="15"/>
      <c r="B2" s="633" t="s">
        <v>246</v>
      </c>
      <c r="C2" s="634"/>
      <c r="D2" s="634"/>
      <c r="E2" s="634"/>
      <c r="F2" s="635"/>
      <c r="G2" s="435"/>
      <c r="H2" s="435"/>
      <c r="I2" s="433"/>
      <c r="J2" s="436"/>
      <c r="K2" s="433"/>
      <c r="L2" s="433"/>
      <c r="M2" s="436"/>
      <c r="N2" s="438"/>
      <c r="O2" s="437"/>
      <c r="P2" s="437"/>
      <c r="Q2" s="437"/>
      <c r="R2" s="437"/>
      <c r="S2" s="437"/>
      <c r="T2" s="437"/>
      <c r="U2" s="43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 x14ac:dyDescent="0.25">
      <c r="A3" s="15"/>
      <c r="B3" s="653" t="s">
        <v>258</v>
      </c>
      <c r="C3" s="654"/>
      <c r="D3" s="654"/>
      <c r="E3" s="654"/>
      <c r="F3" s="655"/>
      <c r="G3" s="443" t="s">
        <v>244</v>
      </c>
      <c r="H3" s="643" t="s">
        <v>357</v>
      </c>
      <c r="I3" s="644"/>
      <c r="J3" s="644"/>
      <c r="K3" s="645"/>
      <c r="L3" s="28" t="s">
        <v>254</v>
      </c>
      <c r="M3" s="640" t="s">
        <v>355</v>
      </c>
      <c r="N3" s="641"/>
      <c r="O3" s="641"/>
      <c r="P3" s="642"/>
      <c r="Q3" s="437"/>
      <c r="R3" s="437"/>
      <c r="S3" s="437"/>
      <c r="T3" s="437"/>
      <c r="U3" s="43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12" customFormat="1" ht="4.5" customHeight="1" x14ac:dyDescent="0.2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7"/>
      <c r="S4" s="227"/>
      <c r="T4" s="227"/>
      <c r="U4" s="15"/>
    </row>
    <row r="5" spans="1:256" s="12" customFormat="1" ht="18.75" customHeight="1" x14ac:dyDescent="0.25">
      <c r="A5" s="15"/>
      <c r="B5" s="27" t="s">
        <v>248</v>
      </c>
      <c r="C5" s="27"/>
      <c r="D5" s="637" t="s">
        <v>251</v>
      </c>
      <c r="E5" s="637"/>
      <c r="F5" s="637"/>
      <c r="G5" s="637"/>
      <c r="H5" s="637"/>
      <c r="I5" s="637"/>
      <c r="J5" s="637"/>
      <c r="K5" s="637"/>
      <c r="L5" s="637"/>
      <c r="M5" s="20"/>
      <c r="N5" s="20"/>
      <c r="O5" s="24" t="s">
        <v>17</v>
      </c>
      <c r="P5" s="461">
        <v>2019</v>
      </c>
      <c r="Q5" s="20"/>
      <c r="R5" s="623" t="s">
        <v>185</v>
      </c>
      <c r="S5" s="623"/>
      <c r="T5" s="623"/>
      <c r="U5" s="15"/>
    </row>
    <row r="6" spans="1:256" s="3" customFormat="1" ht="17.25" customHeight="1" x14ac:dyDescent="0.25">
      <c r="A6" s="15"/>
      <c r="B6" s="27" t="s">
        <v>249</v>
      </c>
      <c r="C6" s="27"/>
      <c r="D6" s="637" t="s">
        <v>250</v>
      </c>
      <c r="E6" s="637"/>
      <c r="F6" s="637"/>
      <c r="G6" s="637"/>
      <c r="H6" s="637"/>
      <c r="I6" s="637"/>
      <c r="J6" s="637"/>
      <c r="K6" s="637"/>
      <c r="L6" s="637"/>
      <c r="M6" s="21"/>
      <c r="N6" s="16"/>
      <c r="O6" s="15"/>
      <c r="P6" s="15"/>
      <c r="Q6" s="13"/>
      <c r="R6" s="636">
        <f>+P4</f>
        <v>0</v>
      </c>
      <c r="S6" s="636"/>
      <c r="T6" s="636"/>
      <c r="U6" s="15"/>
      <c r="V6" s="2"/>
      <c r="W6" s="2"/>
      <c r="X6" s="12"/>
      <c r="Y6" s="2"/>
      <c r="AB6" s="4"/>
    </row>
    <row r="7" spans="1:256" s="12" customFormat="1" ht="2.25" customHeight="1" x14ac:dyDescent="0.25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7"/>
      <c r="S7" s="227"/>
      <c r="T7" s="227"/>
      <c r="U7" s="15"/>
    </row>
    <row r="8" spans="1:256" s="3" customFormat="1" ht="17.25" customHeight="1" x14ac:dyDescent="0.3">
      <c r="A8" s="15"/>
      <c r="B8" s="27"/>
      <c r="C8" s="27" t="s">
        <v>247</v>
      </c>
      <c r="D8" s="652" t="str">
        <f>+B1</f>
        <v>Спортно училище "Васил Левски",гр.Кюстендил,ул."Спартак" № 21</v>
      </c>
      <c r="E8" s="652"/>
      <c r="F8" s="652"/>
      <c r="G8" s="652"/>
      <c r="H8" s="652"/>
      <c r="I8" s="652"/>
      <c r="J8" s="652"/>
      <c r="K8" s="652"/>
      <c r="L8" s="652"/>
      <c r="M8" s="441" t="s">
        <v>255</v>
      </c>
      <c r="N8" s="16"/>
      <c r="O8" s="459" t="s">
        <v>308</v>
      </c>
      <c r="P8" s="298" t="s">
        <v>50</v>
      </c>
      <c r="Q8" s="13"/>
      <c r="R8" s="624">
        <f>+P5</f>
        <v>2019</v>
      </c>
      <c r="S8" s="625"/>
      <c r="T8" s="626"/>
      <c r="U8" s="15"/>
      <c r="V8" s="2"/>
      <c r="W8" s="2"/>
      <c r="X8" s="2"/>
      <c r="Y8" s="2"/>
      <c r="AB8" s="4"/>
    </row>
    <row r="9" spans="1:256" s="3" customFormat="1" ht="4.5" customHeight="1" thickBot="1" x14ac:dyDescent="0.3">
      <c r="A9" s="15"/>
      <c r="B9" s="136"/>
      <c r="C9" s="136"/>
      <c r="D9" s="136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8"/>
      <c r="S9" s="228"/>
      <c r="T9" s="22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256" s="3" customFormat="1" ht="57" customHeight="1" x14ac:dyDescent="0.25">
      <c r="A10" s="15"/>
      <c r="B10" s="137"/>
      <c r="C10" s="138"/>
      <c r="D10" s="139"/>
      <c r="E10" s="15"/>
      <c r="F10" s="92" t="s">
        <v>43</v>
      </c>
      <c r="G10" s="103" t="s">
        <v>43</v>
      </c>
      <c r="H10" s="15"/>
      <c r="I10" s="108" t="s">
        <v>44</v>
      </c>
      <c r="J10" s="125" t="s">
        <v>44</v>
      </c>
      <c r="K10" s="16"/>
      <c r="L10" s="445" t="s">
        <v>45</v>
      </c>
      <c r="M10" s="358" t="s">
        <v>45</v>
      </c>
      <c r="N10" s="16"/>
      <c r="O10" s="446" t="s">
        <v>256</v>
      </c>
      <c r="P10" s="361" t="s">
        <v>46</v>
      </c>
      <c r="Q10" s="359"/>
      <c r="R10" s="627" t="s">
        <v>0</v>
      </c>
      <c r="S10" s="628"/>
      <c r="T10" s="62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256" s="3" customFormat="1" ht="18" customHeight="1" thickBot="1" x14ac:dyDescent="0.3">
      <c r="A11" s="15"/>
      <c r="B11" s="142" t="s">
        <v>132</v>
      </c>
      <c r="C11" s="140"/>
      <c r="D11" s="141"/>
      <c r="E11" s="15"/>
      <c r="F11" s="91" t="str">
        <f>+O8</f>
        <v>30.09.2019 г.</v>
      </c>
      <c r="G11" s="405">
        <f>+P5-1</f>
        <v>2018</v>
      </c>
      <c r="H11" s="15"/>
      <c r="I11" s="109" t="str">
        <f>+O8</f>
        <v>30.09.2019 г.</v>
      </c>
      <c r="J11" s="406">
        <f>+P5-1</f>
        <v>2018</v>
      </c>
      <c r="K11" s="16"/>
      <c r="L11" s="107" t="str">
        <f>+O8</f>
        <v>30.09.2019 г.</v>
      </c>
      <c r="M11" s="407">
        <f>+P5-1</f>
        <v>2018</v>
      </c>
      <c r="N11" s="16"/>
      <c r="O11" s="362" t="str">
        <f>+O8</f>
        <v>30.09.2019 г.</v>
      </c>
      <c r="P11" s="408">
        <f>+P5-1</f>
        <v>2018</v>
      </c>
      <c r="Q11" s="360"/>
      <c r="R11" s="630" t="s">
        <v>186</v>
      </c>
      <c r="S11" s="631"/>
      <c r="T11" s="63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256" s="3" customFormat="1" ht="15.75" x14ac:dyDescent="0.25">
      <c r="A12" s="15"/>
      <c r="B12" s="469" t="s">
        <v>133</v>
      </c>
      <c r="C12" s="470"/>
      <c r="D12" s="471"/>
      <c r="E12" s="15"/>
      <c r="F12" s="7" t="s">
        <v>1</v>
      </c>
      <c r="G12" s="102" t="s">
        <v>2</v>
      </c>
      <c r="H12" s="15"/>
      <c r="I12" s="7" t="s">
        <v>3</v>
      </c>
      <c r="J12" s="102" t="s">
        <v>4</v>
      </c>
      <c r="K12" s="16"/>
      <c r="L12" s="7" t="s">
        <v>5</v>
      </c>
      <c r="M12" s="102" t="s">
        <v>241</v>
      </c>
      <c r="N12" s="16"/>
      <c r="O12" s="363" t="s">
        <v>243</v>
      </c>
      <c r="P12" s="364" t="s">
        <v>242</v>
      </c>
      <c r="Q12" s="15"/>
      <c r="R12" s="306"/>
      <c r="S12" s="307"/>
      <c r="T12" s="308"/>
      <c r="U12" s="34"/>
      <c r="V12" s="2"/>
      <c r="Y12" s="2"/>
      <c r="Z12" s="2"/>
      <c r="AA12" s="2"/>
      <c r="AB12" s="2"/>
      <c r="AC12" s="2"/>
      <c r="AD12" s="2"/>
    </row>
    <row r="13" spans="1:256" s="3" customFormat="1" ht="15.75" x14ac:dyDescent="0.25">
      <c r="A13" s="94"/>
      <c r="B13" s="202" t="s">
        <v>52</v>
      </c>
      <c r="C13" s="143"/>
      <c r="D13" s="144"/>
      <c r="E13" s="15"/>
      <c r="F13" s="234"/>
      <c r="G13" s="234"/>
      <c r="H13" s="15"/>
      <c r="I13" s="234"/>
      <c r="J13" s="234"/>
      <c r="K13" s="235"/>
      <c r="L13" s="234"/>
      <c r="M13" s="234"/>
      <c r="N13" s="235"/>
      <c r="O13" s="365"/>
      <c r="P13" s="366"/>
      <c r="Q13" s="31"/>
      <c r="R13" s="202" t="s">
        <v>52</v>
      </c>
      <c r="S13" s="143"/>
      <c r="T13" s="144"/>
      <c r="U13" s="34"/>
      <c r="V13" s="2"/>
      <c r="W13" s="225" t="s">
        <v>300</v>
      </c>
      <c r="X13" s="226"/>
      <c r="Y13" s="2"/>
      <c r="Z13" s="2"/>
      <c r="AA13" s="2"/>
      <c r="AB13" s="2"/>
      <c r="AC13" s="2"/>
      <c r="AD13" s="2"/>
    </row>
    <row r="14" spans="1:256" s="3" customFormat="1" ht="15.75" x14ac:dyDescent="0.25">
      <c r="A14" s="94"/>
      <c r="B14" s="204" t="s">
        <v>73</v>
      </c>
      <c r="C14" s="128"/>
      <c r="D14" s="132"/>
      <c r="E14" s="15"/>
      <c r="F14" s="236"/>
      <c r="G14" s="236"/>
      <c r="H14" s="15"/>
      <c r="I14" s="236"/>
      <c r="J14" s="236"/>
      <c r="K14" s="235"/>
      <c r="L14" s="236"/>
      <c r="M14" s="236"/>
      <c r="N14" s="235"/>
      <c r="O14" s="367"/>
      <c r="P14" s="368"/>
      <c r="Q14" s="31"/>
      <c r="R14" s="204" t="s">
        <v>73</v>
      </c>
      <c r="S14" s="128"/>
      <c r="T14" s="132"/>
      <c r="U14" s="34"/>
      <c r="V14" s="2"/>
      <c r="W14" s="223" t="s">
        <v>301</v>
      </c>
      <c r="X14" s="224"/>
      <c r="Y14" s="2"/>
      <c r="Z14" s="2"/>
      <c r="AA14" s="2"/>
      <c r="AB14" s="2"/>
      <c r="AC14" s="2"/>
      <c r="AD14" s="2"/>
    </row>
    <row r="15" spans="1:256" s="3" customFormat="1" ht="15.75" x14ac:dyDescent="0.25">
      <c r="A15" s="94"/>
      <c r="B15" s="205" t="s">
        <v>53</v>
      </c>
      <c r="C15" s="163"/>
      <c r="D15" s="164"/>
      <c r="E15" s="15"/>
      <c r="F15" s="238"/>
      <c r="G15" s="237"/>
      <c r="H15" s="15"/>
      <c r="I15" s="238"/>
      <c r="J15" s="237"/>
      <c r="K15" s="235"/>
      <c r="L15" s="238"/>
      <c r="M15" s="237"/>
      <c r="N15" s="235"/>
      <c r="O15" s="374">
        <f t="shared" ref="O15:P24" si="0">+ROUND(+F15+I15+L15,0)</f>
        <v>0</v>
      </c>
      <c r="P15" s="387">
        <f t="shared" si="0"/>
        <v>0</v>
      </c>
      <c r="Q15" s="31"/>
      <c r="R15" s="581" t="s">
        <v>154</v>
      </c>
      <c r="S15" s="582"/>
      <c r="T15" s="583"/>
      <c r="U15" s="34"/>
      <c r="V15" s="2"/>
      <c r="W15" s="111" t="s">
        <v>302</v>
      </c>
      <c r="X15" s="112"/>
      <c r="Y15" s="2"/>
      <c r="Z15" s="2"/>
      <c r="AA15" s="2"/>
      <c r="AB15" s="2"/>
      <c r="AC15" s="2"/>
      <c r="AD15" s="2"/>
    </row>
    <row r="16" spans="1:256" s="3" customFormat="1" ht="15.75" x14ac:dyDescent="0.25">
      <c r="A16" s="94"/>
      <c r="B16" s="219" t="s">
        <v>293</v>
      </c>
      <c r="C16" s="159"/>
      <c r="D16" s="160"/>
      <c r="E16" s="15"/>
      <c r="F16" s="242"/>
      <c r="G16" s="241"/>
      <c r="H16" s="15"/>
      <c r="I16" s="242"/>
      <c r="J16" s="241"/>
      <c r="K16" s="235"/>
      <c r="L16" s="242">
        <v>475</v>
      </c>
      <c r="M16" s="241">
        <v>1850</v>
      </c>
      <c r="N16" s="235"/>
      <c r="O16" s="370">
        <f t="shared" si="0"/>
        <v>475</v>
      </c>
      <c r="P16" s="393">
        <f t="shared" si="0"/>
        <v>1850</v>
      </c>
      <c r="Q16" s="31"/>
      <c r="R16" s="617" t="s">
        <v>296</v>
      </c>
      <c r="S16" s="618"/>
      <c r="T16" s="619"/>
      <c r="U16" s="34"/>
      <c r="V16" s="2"/>
      <c r="W16" s="225" t="s">
        <v>303</v>
      </c>
      <c r="X16" s="226"/>
      <c r="Y16" s="2"/>
      <c r="Z16" s="2"/>
      <c r="AA16" s="2"/>
      <c r="AB16" s="2"/>
      <c r="AC16" s="2"/>
      <c r="AD16" s="2"/>
    </row>
    <row r="17" spans="1:30" s="3" customFormat="1" ht="15.75" x14ac:dyDescent="0.25">
      <c r="A17" s="94"/>
      <c r="B17" s="214" t="s">
        <v>297</v>
      </c>
      <c r="C17" s="515"/>
      <c r="D17" s="516"/>
      <c r="E17" s="15"/>
      <c r="F17" s="526"/>
      <c r="G17" s="527"/>
      <c r="H17" s="15"/>
      <c r="I17" s="526"/>
      <c r="J17" s="527"/>
      <c r="K17" s="235"/>
      <c r="L17" s="526"/>
      <c r="M17" s="527"/>
      <c r="N17" s="235"/>
      <c r="O17" s="522">
        <f>+ROUND(+F17+I17+L17,0)</f>
        <v>0</v>
      </c>
      <c r="P17" s="523">
        <f>+ROUND(+G17+J17+M17,0)</f>
        <v>0</v>
      </c>
      <c r="Q17" s="31"/>
      <c r="R17" s="620" t="s">
        <v>289</v>
      </c>
      <c r="S17" s="621"/>
      <c r="T17" s="622"/>
      <c r="U17" s="34"/>
      <c r="V17" s="2"/>
      <c r="W17" s="223" t="s">
        <v>304</v>
      </c>
      <c r="X17" s="224"/>
      <c r="Y17" s="2"/>
      <c r="Z17" s="2"/>
      <c r="AA17" s="2"/>
      <c r="AB17" s="2"/>
      <c r="AC17" s="2"/>
      <c r="AD17" s="2"/>
    </row>
    <row r="18" spans="1:30" s="3" customFormat="1" ht="15.75" x14ac:dyDescent="0.25">
      <c r="A18" s="94"/>
      <c r="B18" s="200" t="s">
        <v>87</v>
      </c>
      <c r="C18" s="159"/>
      <c r="D18" s="160"/>
      <c r="E18" s="15"/>
      <c r="F18" s="238"/>
      <c r="G18" s="237"/>
      <c r="H18" s="15"/>
      <c r="I18" s="238"/>
      <c r="J18" s="237"/>
      <c r="K18" s="235"/>
      <c r="L18" s="238"/>
      <c r="M18" s="237"/>
      <c r="N18" s="235"/>
      <c r="O18" s="374">
        <f t="shared" si="0"/>
        <v>0</v>
      </c>
      <c r="P18" s="387">
        <f t="shared" si="0"/>
        <v>0</v>
      </c>
      <c r="Q18" s="31"/>
      <c r="R18" s="581" t="s">
        <v>155</v>
      </c>
      <c r="S18" s="582"/>
      <c r="T18" s="583"/>
      <c r="U18" s="34"/>
      <c r="V18" s="2"/>
      <c r="W18" s="111" t="s">
        <v>305</v>
      </c>
      <c r="X18" s="112"/>
      <c r="Y18" s="2"/>
      <c r="Z18" s="2"/>
      <c r="AA18" s="2"/>
      <c r="AB18" s="2"/>
      <c r="AC18" s="2"/>
      <c r="AD18" s="2"/>
    </row>
    <row r="19" spans="1:30" s="3" customFormat="1" ht="15.75" x14ac:dyDescent="0.25">
      <c r="A19" s="94"/>
      <c r="B19" s="200" t="s">
        <v>72</v>
      </c>
      <c r="C19" s="159"/>
      <c r="D19" s="160"/>
      <c r="E19" s="15"/>
      <c r="F19" s="240"/>
      <c r="G19" s="239"/>
      <c r="H19" s="15"/>
      <c r="I19" s="240"/>
      <c r="J19" s="239"/>
      <c r="K19" s="235"/>
      <c r="L19" s="240"/>
      <c r="M19" s="239"/>
      <c r="N19" s="235"/>
      <c r="O19" s="369">
        <f t="shared" si="0"/>
        <v>0</v>
      </c>
      <c r="P19" s="421">
        <f t="shared" si="0"/>
        <v>0</v>
      </c>
      <c r="Q19" s="31"/>
      <c r="R19" s="567" t="s">
        <v>156</v>
      </c>
      <c r="S19" s="568"/>
      <c r="T19" s="569"/>
      <c r="U19" s="34"/>
      <c r="V19" s="2"/>
      <c r="W19" s="225" t="s">
        <v>306</v>
      </c>
      <c r="X19" s="226"/>
      <c r="Y19" s="2"/>
      <c r="Z19" s="2"/>
      <c r="AA19" s="2"/>
      <c r="AB19" s="2"/>
      <c r="AC19" s="2"/>
      <c r="AD19" s="2"/>
    </row>
    <row r="20" spans="1:30" s="3" customFormat="1" ht="15.75" x14ac:dyDescent="0.25">
      <c r="A20" s="94"/>
      <c r="B20" s="200" t="s">
        <v>54</v>
      </c>
      <c r="C20" s="159"/>
      <c r="D20" s="160"/>
      <c r="E20" s="15"/>
      <c r="F20" s="240"/>
      <c r="G20" s="239"/>
      <c r="H20" s="15"/>
      <c r="I20" s="240"/>
      <c r="J20" s="239"/>
      <c r="K20" s="235"/>
      <c r="L20" s="240"/>
      <c r="M20" s="239"/>
      <c r="N20" s="235"/>
      <c r="O20" s="369">
        <f t="shared" si="0"/>
        <v>0</v>
      </c>
      <c r="P20" s="421">
        <f t="shared" si="0"/>
        <v>0</v>
      </c>
      <c r="Q20" s="31"/>
      <c r="R20" s="567" t="s">
        <v>157</v>
      </c>
      <c r="S20" s="568"/>
      <c r="T20" s="569"/>
      <c r="U20" s="34"/>
      <c r="V20" s="2"/>
      <c r="W20" s="223" t="s">
        <v>307</v>
      </c>
      <c r="X20" s="224"/>
      <c r="Y20" s="2"/>
      <c r="Z20" s="2"/>
      <c r="AA20" s="2"/>
      <c r="AB20" s="2"/>
      <c r="AC20" s="2"/>
      <c r="AD20" s="2"/>
    </row>
    <row r="21" spans="1:30" s="3" customFormat="1" ht="15.75" x14ac:dyDescent="0.25">
      <c r="A21" s="94"/>
      <c r="B21" s="200" t="s">
        <v>153</v>
      </c>
      <c r="C21" s="159"/>
      <c r="D21" s="160"/>
      <c r="E21" s="15"/>
      <c r="F21" s="240"/>
      <c r="G21" s="239"/>
      <c r="H21" s="15"/>
      <c r="I21" s="240"/>
      <c r="J21" s="239"/>
      <c r="K21" s="235"/>
      <c r="L21" s="240"/>
      <c r="M21" s="239"/>
      <c r="N21" s="235"/>
      <c r="O21" s="369">
        <f t="shared" si="0"/>
        <v>0</v>
      </c>
      <c r="P21" s="421">
        <f t="shared" si="0"/>
        <v>0</v>
      </c>
      <c r="Q21" s="31"/>
      <c r="R21" s="567" t="s">
        <v>158</v>
      </c>
      <c r="S21" s="568"/>
      <c r="T21" s="569"/>
      <c r="U21" s="34"/>
      <c r="V21" s="2"/>
      <c r="W21" s="111" t="s">
        <v>308</v>
      </c>
      <c r="X21" s="112"/>
      <c r="Y21" s="2"/>
      <c r="Z21" s="2"/>
      <c r="AA21" s="2"/>
      <c r="AB21" s="2"/>
      <c r="AC21" s="2"/>
      <c r="AD21" s="2"/>
    </row>
    <row r="22" spans="1:30" s="3" customFormat="1" ht="15.75" x14ac:dyDescent="0.25">
      <c r="A22" s="94"/>
      <c r="B22" s="200" t="s">
        <v>55</v>
      </c>
      <c r="C22" s="159"/>
      <c r="D22" s="160"/>
      <c r="E22" s="15"/>
      <c r="F22" s="240"/>
      <c r="G22" s="239"/>
      <c r="H22" s="15"/>
      <c r="I22" s="240"/>
      <c r="J22" s="239"/>
      <c r="K22" s="235"/>
      <c r="L22" s="240"/>
      <c r="M22" s="239">
        <v>0</v>
      </c>
      <c r="N22" s="235"/>
      <c r="O22" s="369">
        <f t="shared" si="0"/>
        <v>0</v>
      </c>
      <c r="P22" s="421">
        <f t="shared" si="0"/>
        <v>0</v>
      </c>
      <c r="Q22" s="31"/>
      <c r="R22" s="567" t="s">
        <v>159</v>
      </c>
      <c r="S22" s="568"/>
      <c r="T22" s="569"/>
      <c r="U22" s="34"/>
      <c r="V22" s="2"/>
      <c r="W22" s="225" t="s">
        <v>309</v>
      </c>
      <c r="X22" s="226"/>
      <c r="Y22" s="2"/>
      <c r="Z22" s="2"/>
      <c r="AA22" s="2"/>
      <c r="AB22" s="2"/>
      <c r="AC22" s="2"/>
      <c r="AD22" s="2"/>
    </row>
    <row r="23" spans="1:30" s="3" customFormat="1" ht="15.75" x14ac:dyDescent="0.25">
      <c r="A23" s="94"/>
      <c r="B23" s="200" t="s">
        <v>56</v>
      </c>
      <c r="C23" s="159"/>
      <c r="D23" s="160"/>
      <c r="E23" s="15"/>
      <c r="F23" s="240"/>
      <c r="G23" s="239"/>
      <c r="H23" s="15"/>
      <c r="I23" s="240"/>
      <c r="J23" s="239"/>
      <c r="K23" s="235"/>
      <c r="L23" s="240"/>
      <c r="M23" s="239"/>
      <c r="N23" s="235"/>
      <c r="O23" s="369">
        <f t="shared" si="0"/>
        <v>0</v>
      </c>
      <c r="P23" s="421">
        <f t="shared" si="0"/>
        <v>0</v>
      </c>
      <c r="Q23" s="31"/>
      <c r="R23" s="567" t="s">
        <v>160</v>
      </c>
      <c r="S23" s="568"/>
      <c r="T23" s="569"/>
      <c r="U23" s="34"/>
      <c r="V23" s="2"/>
      <c r="W23" s="223" t="s">
        <v>310</v>
      </c>
      <c r="X23" s="224"/>
      <c r="Y23" s="2"/>
      <c r="Z23" s="2"/>
      <c r="AA23" s="2"/>
      <c r="AB23" s="2"/>
      <c r="AC23" s="2"/>
      <c r="AD23" s="2"/>
    </row>
    <row r="24" spans="1:30" s="3" customFormat="1" ht="15.75" x14ac:dyDescent="0.25">
      <c r="A24" s="94"/>
      <c r="B24" s="201" t="s">
        <v>78</v>
      </c>
      <c r="C24" s="161"/>
      <c r="D24" s="162"/>
      <c r="E24" s="15"/>
      <c r="F24" s="242"/>
      <c r="G24" s="241"/>
      <c r="H24" s="15"/>
      <c r="I24" s="242"/>
      <c r="J24" s="241"/>
      <c r="K24" s="235"/>
      <c r="L24" s="242"/>
      <c r="M24" s="241"/>
      <c r="N24" s="235"/>
      <c r="O24" s="370">
        <f t="shared" si="0"/>
        <v>0</v>
      </c>
      <c r="P24" s="393">
        <f t="shared" si="0"/>
        <v>0</v>
      </c>
      <c r="Q24" s="31"/>
      <c r="R24" s="602" t="s">
        <v>290</v>
      </c>
      <c r="S24" s="603"/>
      <c r="T24" s="604"/>
      <c r="U24" s="34"/>
      <c r="V24" s="2"/>
      <c r="W24" s="111" t="s">
        <v>311</v>
      </c>
      <c r="X24" s="112"/>
      <c r="Y24" s="2"/>
      <c r="Z24" s="2"/>
      <c r="AA24" s="2"/>
      <c r="AB24" s="2"/>
      <c r="AC24" s="2"/>
      <c r="AD24" s="2"/>
    </row>
    <row r="25" spans="1:30" s="3" customFormat="1" ht="15.75" x14ac:dyDescent="0.25">
      <c r="A25" s="94"/>
      <c r="B25" s="151" t="s">
        <v>135</v>
      </c>
      <c r="C25" s="152"/>
      <c r="D25" s="153"/>
      <c r="E25" s="15"/>
      <c r="F25" s="244">
        <f>+ROUND(+SUM(F15,F16,F18,F19,F20,F21,F22,F23,F24),0)</f>
        <v>0</v>
      </c>
      <c r="G25" s="243">
        <f>+ROUND(+SUM(G15,G16,G18,G19,G20,G21,G22,G23,G24),0)</f>
        <v>0</v>
      </c>
      <c r="H25" s="15"/>
      <c r="I25" s="244">
        <f>+ROUND(+SUM(I15,I16,I18,I19,I20,I21,I22,I23,I24),0)</f>
        <v>0</v>
      </c>
      <c r="J25" s="243">
        <f>+ROUND(+SUM(J15,J16,J18,J19,J20,J21,J22,J23,J24),0)</f>
        <v>0</v>
      </c>
      <c r="K25" s="235"/>
      <c r="L25" s="244">
        <f>+ROUND(+SUM(L15,L16,L18,L19,L20,L21,L22,L23,L24),0)</f>
        <v>475</v>
      </c>
      <c r="M25" s="243">
        <f>+ROUND(+SUM(M15,M16,M18,M19,M20,M21,M22,M23,M24),0)</f>
        <v>1850</v>
      </c>
      <c r="N25" s="235"/>
      <c r="O25" s="371">
        <f>+ROUND(+SUM(O15,O16,O18,O19,O20,O21,O22,O23,O24),0)</f>
        <v>475</v>
      </c>
      <c r="P25" s="372">
        <f>+ROUND(+SUM(P15,P16,P18,P19,P20,P21,P22,P23,P24),0)</f>
        <v>1850</v>
      </c>
      <c r="Q25" s="31"/>
      <c r="R25" s="575" t="s">
        <v>187</v>
      </c>
      <c r="S25" s="576"/>
      <c r="T25" s="577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 x14ac:dyDescent="0.25">
      <c r="A26" s="94"/>
      <c r="B26" s="204" t="s">
        <v>149</v>
      </c>
      <c r="C26" s="128"/>
      <c r="D26" s="132"/>
      <c r="E26" s="15"/>
      <c r="F26" s="245"/>
      <c r="G26" s="234"/>
      <c r="H26" s="15"/>
      <c r="I26" s="245"/>
      <c r="J26" s="234"/>
      <c r="K26" s="235"/>
      <c r="L26" s="245"/>
      <c r="M26" s="234"/>
      <c r="N26" s="235"/>
      <c r="O26" s="373"/>
      <c r="P26" s="366"/>
      <c r="Q26" s="31"/>
      <c r="R26" s="204" t="s">
        <v>149</v>
      </c>
      <c r="S26" s="128"/>
      <c r="T26" s="132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 x14ac:dyDescent="0.25">
      <c r="A27" s="94"/>
      <c r="B27" s="205" t="s">
        <v>71</v>
      </c>
      <c r="C27" s="163"/>
      <c r="D27" s="164"/>
      <c r="E27" s="15"/>
      <c r="F27" s="238"/>
      <c r="G27" s="237"/>
      <c r="H27" s="15"/>
      <c r="I27" s="238"/>
      <c r="J27" s="237"/>
      <c r="K27" s="235"/>
      <c r="L27" s="238"/>
      <c r="M27" s="237"/>
      <c r="N27" s="235"/>
      <c r="O27" s="374">
        <f t="shared" ref="O27:P29" si="1">+ROUND(+F27+I27+L27,0)</f>
        <v>0</v>
      </c>
      <c r="P27" s="387">
        <f t="shared" si="1"/>
        <v>0</v>
      </c>
      <c r="Q27" s="31"/>
      <c r="R27" s="581" t="s">
        <v>161</v>
      </c>
      <c r="S27" s="582"/>
      <c r="T27" s="58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 x14ac:dyDescent="0.25">
      <c r="A28" s="94"/>
      <c r="B28" s="200" t="s">
        <v>75</v>
      </c>
      <c r="C28" s="159"/>
      <c r="D28" s="160"/>
      <c r="E28" s="15"/>
      <c r="F28" s="240"/>
      <c r="G28" s="239"/>
      <c r="H28" s="15"/>
      <c r="I28" s="240"/>
      <c r="J28" s="239"/>
      <c r="K28" s="235"/>
      <c r="L28" s="240"/>
      <c r="M28" s="239"/>
      <c r="N28" s="235"/>
      <c r="O28" s="369">
        <f t="shared" si="1"/>
        <v>0</v>
      </c>
      <c r="P28" s="421">
        <f t="shared" si="1"/>
        <v>0</v>
      </c>
      <c r="Q28" s="31"/>
      <c r="R28" s="567" t="s">
        <v>162</v>
      </c>
      <c r="S28" s="568"/>
      <c r="T28" s="56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 x14ac:dyDescent="0.25">
      <c r="A29" s="94"/>
      <c r="B29" s="464" t="s">
        <v>150</v>
      </c>
      <c r="C29" s="161"/>
      <c r="D29" s="162"/>
      <c r="E29" s="15"/>
      <c r="F29" s="242"/>
      <c r="G29" s="241"/>
      <c r="H29" s="15"/>
      <c r="I29" s="242"/>
      <c r="J29" s="241"/>
      <c r="K29" s="235"/>
      <c r="L29" s="242"/>
      <c r="M29" s="241"/>
      <c r="N29" s="235"/>
      <c r="O29" s="370">
        <f t="shared" si="1"/>
        <v>0</v>
      </c>
      <c r="P29" s="393">
        <f t="shared" si="1"/>
        <v>0</v>
      </c>
      <c r="Q29" s="31"/>
      <c r="R29" s="602" t="s">
        <v>163</v>
      </c>
      <c r="S29" s="603"/>
      <c r="T29" s="604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 x14ac:dyDescent="0.25">
      <c r="A30" s="94"/>
      <c r="B30" s="151" t="s">
        <v>263</v>
      </c>
      <c r="C30" s="152"/>
      <c r="D30" s="153"/>
      <c r="E30" s="15"/>
      <c r="F30" s="244">
        <f>+ROUND(+SUM(F27:F29),0)</f>
        <v>0</v>
      </c>
      <c r="G30" s="243">
        <f>+ROUND(+SUM(G27:G29),0)</f>
        <v>0</v>
      </c>
      <c r="H30" s="15"/>
      <c r="I30" s="244">
        <f>+ROUND(+SUM(I27:I29),0)</f>
        <v>0</v>
      </c>
      <c r="J30" s="243">
        <f>+ROUND(+SUM(J27:J29),0)</f>
        <v>0</v>
      </c>
      <c r="K30" s="235"/>
      <c r="L30" s="244">
        <f>+ROUND(+SUM(L27:L29),0)</f>
        <v>0</v>
      </c>
      <c r="M30" s="243">
        <f>+ROUND(+SUM(M27:M29),0)</f>
        <v>0</v>
      </c>
      <c r="N30" s="235"/>
      <c r="O30" s="371">
        <f>+ROUND(+SUM(O27:O29),0)</f>
        <v>0</v>
      </c>
      <c r="P30" s="372">
        <f>+ROUND(+SUM(P27:P29),0)</f>
        <v>0</v>
      </c>
      <c r="Q30" s="31"/>
      <c r="R30" s="575" t="s">
        <v>188</v>
      </c>
      <c r="S30" s="576"/>
      <c r="T30" s="577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 x14ac:dyDescent="0.25">
      <c r="A31" s="94"/>
      <c r="B31" s="165"/>
      <c r="C31" s="166"/>
      <c r="D31" s="167"/>
      <c r="E31" s="15"/>
      <c r="F31" s="246"/>
      <c r="G31" s="236"/>
      <c r="H31" s="15"/>
      <c r="I31" s="246"/>
      <c r="J31" s="236"/>
      <c r="K31" s="235"/>
      <c r="L31" s="246"/>
      <c r="M31" s="236"/>
      <c r="N31" s="235"/>
      <c r="O31" s="375"/>
      <c r="P31" s="368"/>
      <c r="Q31" s="31"/>
      <c r="R31" s="309"/>
      <c r="S31" s="310"/>
      <c r="T31" s="31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 x14ac:dyDescent="0.25">
      <c r="A32" s="94"/>
      <c r="B32" s="206" t="s">
        <v>95</v>
      </c>
      <c r="C32" s="129"/>
      <c r="D32" s="134"/>
      <c r="E32" s="15"/>
      <c r="F32" s="248"/>
      <c r="G32" s="247"/>
      <c r="H32" s="15"/>
      <c r="I32" s="248"/>
      <c r="J32" s="247"/>
      <c r="K32" s="235"/>
      <c r="L32" s="248"/>
      <c r="M32" s="247"/>
      <c r="N32" s="235"/>
      <c r="O32" s="376"/>
      <c r="P32" s="377"/>
      <c r="Q32" s="31"/>
      <c r="R32" s="312"/>
      <c r="S32" s="313"/>
      <c r="T32" s="31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 x14ac:dyDescent="0.25">
      <c r="A33" s="94"/>
      <c r="B33" s="207" t="s">
        <v>74</v>
      </c>
      <c r="C33" s="130"/>
      <c r="D33" s="135"/>
      <c r="E33" s="15"/>
      <c r="F33" s="250"/>
      <c r="G33" s="249"/>
      <c r="H33" s="15"/>
      <c r="I33" s="250"/>
      <c r="J33" s="249"/>
      <c r="K33" s="235"/>
      <c r="L33" s="250"/>
      <c r="M33" s="249"/>
      <c r="N33" s="235"/>
      <c r="O33" s="378"/>
      <c r="P33" s="379"/>
      <c r="Q33" s="31"/>
      <c r="R33" s="315"/>
      <c r="S33" s="316"/>
      <c r="T33" s="31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 x14ac:dyDescent="0.25">
      <c r="A34" s="94"/>
      <c r="B34" s="208" t="s">
        <v>84</v>
      </c>
      <c r="C34" s="130"/>
      <c r="D34" s="135"/>
      <c r="E34" s="15"/>
      <c r="F34" s="252"/>
      <c r="G34" s="251"/>
      <c r="H34" s="15"/>
      <c r="I34" s="252"/>
      <c r="J34" s="251"/>
      <c r="K34" s="235"/>
      <c r="L34" s="252"/>
      <c r="M34" s="251"/>
      <c r="N34" s="235"/>
      <c r="O34" s="380"/>
      <c r="P34" s="381"/>
      <c r="Q34" s="31"/>
      <c r="R34" s="318"/>
      <c r="S34" s="319"/>
      <c r="T34" s="32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 x14ac:dyDescent="0.25">
      <c r="A35" s="94"/>
      <c r="B35" s="208" t="s">
        <v>76</v>
      </c>
      <c r="C35" s="130"/>
      <c r="D35" s="135"/>
      <c r="E35" s="15"/>
      <c r="F35" s="252"/>
      <c r="G35" s="251"/>
      <c r="H35" s="15"/>
      <c r="I35" s="252"/>
      <c r="J35" s="251"/>
      <c r="K35" s="235"/>
      <c r="L35" s="252"/>
      <c r="M35" s="251"/>
      <c r="N35" s="235"/>
      <c r="O35" s="380"/>
      <c r="P35" s="381"/>
      <c r="Q35" s="31"/>
      <c r="R35" s="318"/>
      <c r="S35" s="319"/>
      <c r="T35" s="32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 x14ac:dyDescent="0.25">
      <c r="A36" s="94"/>
      <c r="B36" s="209" t="s">
        <v>77</v>
      </c>
      <c r="C36" s="130"/>
      <c r="D36" s="135"/>
      <c r="E36" s="15"/>
      <c r="F36" s="254"/>
      <c r="G36" s="253"/>
      <c r="H36" s="15"/>
      <c r="I36" s="254"/>
      <c r="J36" s="253"/>
      <c r="K36" s="235"/>
      <c r="L36" s="254"/>
      <c r="M36" s="253"/>
      <c r="N36" s="235"/>
      <c r="O36" s="382"/>
      <c r="P36" s="383"/>
      <c r="Q36" s="31"/>
      <c r="R36" s="321"/>
      <c r="S36" s="322"/>
      <c r="T36" s="32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 x14ac:dyDescent="0.25">
      <c r="A37" s="94"/>
      <c r="B37" s="467" t="s">
        <v>264</v>
      </c>
      <c r="C37" s="152"/>
      <c r="D37" s="153"/>
      <c r="E37" s="15"/>
      <c r="F37" s="256"/>
      <c r="G37" s="255"/>
      <c r="H37" s="15"/>
      <c r="I37" s="256"/>
      <c r="J37" s="255"/>
      <c r="K37" s="235"/>
      <c r="L37" s="256">
        <v>-55</v>
      </c>
      <c r="M37" s="255">
        <v>-47</v>
      </c>
      <c r="N37" s="235"/>
      <c r="O37" s="371">
        <f t="shared" ref="O37:P40" si="2">+ROUND(+F37+I37+L37,0)</f>
        <v>-55</v>
      </c>
      <c r="P37" s="372">
        <f t="shared" si="2"/>
        <v>-47</v>
      </c>
      <c r="Q37" s="31"/>
      <c r="R37" s="575" t="s">
        <v>189</v>
      </c>
      <c r="S37" s="576"/>
      <c r="T37" s="577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 x14ac:dyDescent="0.25">
      <c r="A38" s="94"/>
      <c r="B38" s="210" t="s">
        <v>127</v>
      </c>
      <c r="C38" s="170"/>
      <c r="D38" s="171"/>
      <c r="E38" s="15"/>
      <c r="F38" s="258"/>
      <c r="G38" s="257"/>
      <c r="H38" s="15"/>
      <c r="I38" s="258"/>
      <c r="J38" s="257"/>
      <c r="K38" s="235"/>
      <c r="L38" s="258"/>
      <c r="M38" s="257"/>
      <c r="N38" s="235"/>
      <c r="O38" s="384">
        <f t="shared" si="2"/>
        <v>0</v>
      </c>
      <c r="P38" s="422">
        <f t="shared" si="2"/>
        <v>0</v>
      </c>
      <c r="Q38" s="31"/>
      <c r="R38" s="608" t="s">
        <v>164</v>
      </c>
      <c r="S38" s="609"/>
      <c r="T38" s="610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 x14ac:dyDescent="0.25">
      <c r="A39" s="94"/>
      <c r="B39" s="211" t="s">
        <v>147</v>
      </c>
      <c r="C39" s="172"/>
      <c r="D39" s="173"/>
      <c r="E39" s="15"/>
      <c r="F39" s="260"/>
      <c r="G39" s="259"/>
      <c r="H39" s="15"/>
      <c r="I39" s="260"/>
      <c r="J39" s="259"/>
      <c r="K39" s="235"/>
      <c r="L39" s="260">
        <v>-55</v>
      </c>
      <c r="M39" s="259">
        <v>-47</v>
      </c>
      <c r="N39" s="235"/>
      <c r="O39" s="385">
        <f t="shared" si="2"/>
        <v>-55</v>
      </c>
      <c r="P39" s="423">
        <f t="shared" si="2"/>
        <v>-47</v>
      </c>
      <c r="Q39" s="31"/>
      <c r="R39" s="611" t="s">
        <v>165</v>
      </c>
      <c r="S39" s="612"/>
      <c r="T39" s="613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 x14ac:dyDescent="0.25">
      <c r="A40" s="94"/>
      <c r="B40" s="212" t="s">
        <v>128</v>
      </c>
      <c r="C40" s="174"/>
      <c r="D40" s="175"/>
      <c r="E40" s="15"/>
      <c r="F40" s="262"/>
      <c r="G40" s="261"/>
      <c r="H40" s="15"/>
      <c r="I40" s="262"/>
      <c r="J40" s="261"/>
      <c r="K40" s="235"/>
      <c r="L40" s="262"/>
      <c r="M40" s="261"/>
      <c r="N40" s="235"/>
      <c r="O40" s="386">
        <f t="shared" si="2"/>
        <v>0</v>
      </c>
      <c r="P40" s="424">
        <f t="shared" si="2"/>
        <v>0</v>
      </c>
      <c r="Q40" s="31"/>
      <c r="R40" s="614" t="s">
        <v>166</v>
      </c>
      <c r="S40" s="615"/>
      <c r="T40" s="616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 x14ac:dyDescent="0.25">
      <c r="A41" s="94"/>
      <c r="B41" s="168"/>
      <c r="C41" s="169"/>
      <c r="D41" s="133"/>
      <c r="E41" s="15"/>
      <c r="F41" s="246"/>
      <c r="G41" s="236"/>
      <c r="H41" s="15"/>
      <c r="I41" s="246"/>
      <c r="J41" s="236"/>
      <c r="K41" s="235"/>
      <c r="L41" s="246"/>
      <c r="M41" s="236"/>
      <c r="N41" s="235"/>
      <c r="O41" s="375"/>
      <c r="P41" s="368"/>
      <c r="Q41" s="31"/>
      <c r="R41" s="324"/>
      <c r="S41" s="325"/>
      <c r="T41" s="32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 x14ac:dyDescent="0.25">
      <c r="A42" s="94"/>
      <c r="B42" s="151" t="s">
        <v>79</v>
      </c>
      <c r="C42" s="152"/>
      <c r="D42" s="153"/>
      <c r="E42" s="15"/>
      <c r="F42" s="256"/>
      <c r="G42" s="255"/>
      <c r="H42" s="15"/>
      <c r="I42" s="256"/>
      <c r="J42" s="255"/>
      <c r="K42" s="235"/>
      <c r="L42" s="256"/>
      <c r="M42" s="255"/>
      <c r="N42" s="235"/>
      <c r="O42" s="371">
        <f>+ROUND(+F42+I42+L42,0)</f>
        <v>0</v>
      </c>
      <c r="P42" s="372">
        <f>+ROUND(+G42+J42+M42,0)</f>
        <v>0</v>
      </c>
      <c r="Q42" s="31"/>
      <c r="R42" s="575" t="s">
        <v>190</v>
      </c>
      <c r="S42" s="576"/>
      <c r="T42" s="577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 x14ac:dyDescent="0.25">
      <c r="A43" s="94"/>
      <c r="B43" s="204" t="s">
        <v>57</v>
      </c>
      <c r="C43" s="128"/>
      <c r="D43" s="132"/>
      <c r="E43" s="15"/>
      <c r="F43" s="245"/>
      <c r="G43" s="234"/>
      <c r="H43" s="15"/>
      <c r="I43" s="245"/>
      <c r="J43" s="234"/>
      <c r="K43" s="235"/>
      <c r="L43" s="245"/>
      <c r="M43" s="234"/>
      <c r="N43" s="235"/>
      <c r="O43" s="373"/>
      <c r="P43" s="366"/>
      <c r="Q43" s="31"/>
      <c r="R43" s="204" t="s">
        <v>57</v>
      </c>
      <c r="S43" s="128"/>
      <c r="T43" s="132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 x14ac:dyDescent="0.25">
      <c r="A44" s="94"/>
      <c r="B44" s="205" t="s">
        <v>58</v>
      </c>
      <c r="C44" s="163"/>
      <c r="D44" s="164"/>
      <c r="E44" s="15"/>
      <c r="F44" s="238"/>
      <c r="G44" s="237"/>
      <c r="H44" s="15"/>
      <c r="I44" s="238"/>
      <c r="J44" s="237"/>
      <c r="K44" s="235"/>
      <c r="L44" s="238"/>
      <c r="M44" s="237"/>
      <c r="N44" s="235"/>
      <c r="O44" s="374">
        <f t="shared" ref="O44:P47" si="3">+ROUND(+F44+I44+L44,0)</f>
        <v>0</v>
      </c>
      <c r="P44" s="387">
        <f t="shared" si="3"/>
        <v>0</v>
      </c>
      <c r="Q44" s="31"/>
      <c r="R44" s="581" t="s">
        <v>167</v>
      </c>
      <c r="S44" s="582"/>
      <c r="T44" s="58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 x14ac:dyDescent="0.25">
      <c r="A45" s="94"/>
      <c r="B45" s="200" t="s">
        <v>59</v>
      </c>
      <c r="C45" s="159"/>
      <c r="D45" s="160"/>
      <c r="E45" s="15"/>
      <c r="F45" s="240"/>
      <c r="G45" s="239"/>
      <c r="H45" s="15"/>
      <c r="I45" s="240"/>
      <c r="J45" s="239"/>
      <c r="K45" s="235"/>
      <c r="L45" s="240"/>
      <c r="M45" s="239"/>
      <c r="N45" s="235"/>
      <c r="O45" s="369">
        <f t="shared" si="3"/>
        <v>0</v>
      </c>
      <c r="P45" s="421">
        <f t="shared" si="3"/>
        <v>0</v>
      </c>
      <c r="Q45" s="31"/>
      <c r="R45" s="567" t="s">
        <v>168</v>
      </c>
      <c r="S45" s="568"/>
      <c r="T45" s="56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 x14ac:dyDescent="0.25">
      <c r="A46" s="94"/>
      <c r="B46" s="465" t="s">
        <v>259</v>
      </c>
      <c r="C46" s="159"/>
      <c r="D46" s="160"/>
      <c r="E46" s="15"/>
      <c r="F46" s="240"/>
      <c r="G46" s="239"/>
      <c r="H46" s="15"/>
      <c r="I46" s="240"/>
      <c r="J46" s="239"/>
      <c r="K46" s="235"/>
      <c r="L46" s="240"/>
      <c r="M46" s="239"/>
      <c r="N46" s="235"/>
      <c r="O46" s="369">
        <f t="shared" si="3"/>
        <v>0</v>
      </c>
      <c r="P46" s="421">
        <f t="shared" si="3"/>
        <v>0</v>
      </c>
      <c r="Q46" s="31"/>
      <c r="R46" s="567" t="s">
        <v>169</v>
      </c>
      <c r="S46" s="568"/>
      <c r="T46" s="56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 x14ac:dyDescent="0.25">
      <c r="A47" s="94"/>
      <c r="B47" s="201" t="s">
        <v>60</v>
      </c>
      <c r="C47" s="161"/>
      <c r="D47" s="162"/>
      <c r="E47" s="15"/>
      <c r="F47" s="242"/>
      <c r="G47" s="241"/>
      <c r="H47" s="15"/>
      <c r="I47" s="242"/>
      <c r="J47" s="241"/>
      <c r="K47" s="235"/>
      <c r="L47" s="242"/>
      <c r="M47" s="241"/>
      <c r="N47" s="235"/>
      <c r="O47" s="370">
        <f t="shared" si="3"/>
        <v>0</v>
      </c>
      <c r="P47" s="393">
        <f t="shared" si="3"/>
        <v>0</v>
      </c>
      <c r="Q47" s="31"/>
      <c r="R47" s="602" t="s">
        <v>170</v>
      </c>
      <c r="S47" s="603"/>
      <c r="T47" s="604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 x14ac:dyDescent="0.25">
      <c r="A48" s="94"/>
      <c r="B48" s="151" t="s">
        <v>136</v>
      </c>
      <c r="C48" s="152"/>
      <c r="D48" s="153"/>
      <c r="E48" s="15"/>
      <c r="F48" s="244">
        <f>+ROUND(+SUM(F44:F47),0)</f>
        <v>0</v>
      </c>
      <c r="G48" s="243">
        <f>+ROUND(+SUM(G44:G47),0)</f>
        <v>0</v>
      </c>
      <c r="H48" s="15"/>
      <c r="I48" s="244">
        <f>+ROUND(+SUM(I44:I47),0)</f>
        <v>0</v>
      </c>
      <c r="J48" s="243">
        <f>+ROUND(+SUM(J44:J47),0)</f>
        <v>0</v>
      </c>
      <c r="K48" s="235"/>
      <c r="L48" s="244">
        <f>+ROUND(+SUM(L44:L47),0)</f>
        <v>0</v>
      </c>
      <c r="M48" s="243">
        <f>+ROUND(+SUM(M44:M47),0)</f>
        <v>0</v>
      </c>
      <c r="N48" s="235"/>
      <c r="O48" s="371">
        <f>+ROUND(+SUM(O44:O47),0)</f>
        <v>0</v>
      </c>
      <c r="P48" s="372">
        <f>+ROUND(+SUM(P44:P47),0)</f>
        <v>0</v>
      </c>
      <c r="Q48" s="31"/>
      <c r="R48" s="575" t="s">
        <v>191</v>
      </c>
      <c r="S48" s="576"/>
      <c r="T48" s="577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 x14ac:dyDescent="0.25">
      <c r="A49" s="94"/>
      <c r="B49" s="187"/>
      <c r="C49" s="166"/>
      <c r="D49" s="167"/>
      <c r="E49" s="15"/>
      <c r="F49" s="264"/>
      <c r="G49" s="263"/>
      <c r="H49" s="15"/>
      <c r="I49" s="264"/>
      <c r="J49" s="263"/>
      <c r="K49" s="235"/>
      <c r="L49" s="264"/>
      <c r="M49" s="263"/>
      <c r="N49" s="235"/>
      <c r="O49" s="374"/>
      <c r="P49" s="387"/>
      <c r="Q49" s="31"/>
      <c r="R49" s="327"/>
      <c r="S49" s="328"/>
      <c r="T49" s="32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 x14ac:dyDescent="0.3">
      <c r="A50" s="94"/>
      <c r="B50" s="213" t="s">
        <v>109</v>
      </c>
      <c r="C50" s="188"/>
      <c r="D50" s="189"/>
      <c r="E50" s="15"/>
      <c r="F50" s="266">
        <f>+ROUND(F25+F30+F37+F42+F48,0)</f>
        <v>0</v>
      </c>
      <c r="G50" s="265">
        <f>+ROUND(G25+G30+G37+G42+G48,0)</f>
        <v>0</v>
      </c>
      <c r="H50" s="15"/>
      <c r="I50" s="266">
        <f>+ROUND(I25+I30+I37+I42+I48,0)</f>
        <v>0</v>
      </c>
      <c r="J50" s="265">
        <f>+ROUND(J25+J30+J37+J42+J48,0)</f>
        <v>0</v>
      </c>
      <c r="K50" s="235"/>
      <c r="L50" s="266">
        <f>+ROUND(L25+L30+L37+L42+L48,0)</f>
        <v>420</v>
      </c>
      <c r="M50" s="265">
        <f>+ROUND(M25+M30+M37+M42+M48,0)</f>
        <v>1803</v>
      </c>
      <c r="N50" s="235"/>
      <c r="O50" s="388">
        <f>+ROUND(O25+O30+O37+O42+O48,0)</f>
        <v>420</v>
      </c>
      <c r="P50" s="389">
        <f>+ROUND(P25+P30+P37+P42+P48,0)</f>
        <v>1803</v>
      </c>
      <c r="Q50" s="113"/>
      <c r="R50" s="605" t="s">
        <v>192</v>
      </c>
      <c r="S50" s="606"/>
      <c r="T50" s="60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 x14ac:dyDescent="0.25">
      <c r="A51" s="94"/>
      <c r="B51" s="202" t="s">
        <v>83</v>
      </c>
      <c r="C51" s="143"/>
      <c r="D51" s="144"/>
      <c r="E51" s="15"/>
      <c r="F51" s="246"/>
      <c r="G51" s="236"/>
      <c r="H51" s="15"/>
      <c r="I51" s="246"/>
      <c r="J51" s="236"/>
      <c r="K51" s="235"/>
      <c r="L51" s="246"/>
      <c r="M51" s="236"/>
      <c r="N51" s="235"/>
      <c r="O51" s="375"/>
      <c r="P51" s="368"/>
      <c r="Q51" s="31"/>
      <c r="R51" s="202" t="s">
        <v>83</v>
      </c>
      <c r="S51" s="143"/>
      <c r="T51" s="144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 x14ac:dyDescent="0.25">
      <c r="A52" s="94"/>
      <c r="B52" s="204" t="s">
        <v>70</v>
      </c>
      <c r="C52" s="128"/>
      <c r="D52" s="132"/>
      <c r="E52" s="15"/>
      <c r="F52" s="246"/>
      <c r="G52" s="236"/>
      <c r="H52" s="15"/>
      <c r="I52" s="246"/>
      <c r="J52" s="236"/>
      <c r="K52" s="235"/>
      <c r="L52" s="246"/>
      <c r="M52" s="236"/>
      <c r="N52" s="235"/>
      <c r="O52" s="375"/>
      <c r="P52" s="368"/>
      <c r="Q52" s="31"/>
      <c r="R52" s="204" t="s">
        <v>70</v>
      </c>
      <c r="S52" s="128"/>
      <c r="T52" s="132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 x14ac:dyDescent="0.25">
      <c r="A53" s="94"/>
      <c r="B53" s="205" t="s">
        <v>88</v>
      </c>
      <c r="C53" s="163"/>
      <c r="D53" s="164"/>
      <c r="E53" s="15"/>
      <c r="F53" s="268">
        <v>38142</v>
      </c>
      <c r="G53" s="267">
        <v>81091</v>
      </c>
      <c r="H53" s="15"/>
      <c r="I53" s="268"/>
      <c r="J53" s="267">
        <v>13682</v>
      </c>
      <c r="K53" s="235"/>
      <c r="L53" s="268"/>
      <c r="M53" s="267">
        <v>1803</v>
      </c>
      <c r="N53" s="235"/>
      <c r="O53" s="375">
        <f t="shared" ref="O53:P57" si="4">+ROUND(+F53+I53+L53,0)</f>
        <v>38142</v>
      </c>
      <c r="P53" s="368">
        <f t="shared" si="4"/>
        <v>96576</v>
      </c>
      <c r="Q53" s="31"/>
      <c r="R53" s="581" t="s">
        <v>193</v>
      </c>
      <c r="S53" s="582"/>
      <c r="T53" s="58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 x14ac:dyDescent="0.25">
      <c r="A54" s="94"/>
      <c r="B54" s="200" t="s">
        <v>80</v>
      </c>
      <c r="C54" s="159"/>
      <c r="D54" s="160"/>
      <c r="E54" s="15"/>
      <c r="F54" s="242">
        <v>462</v>
      </c>
      <c r="G54" s="241">
        <v>516</v>
      </c>
      <c r="H54" s="15"/>
      <c r="I54" s="242"/>
      <c r="J54" s="241"/>
      <c r="K54" s="235"/>
      <c r="L54" s="242"/>
      <c r="M54" s="241"/>
      <c r="N54" s="235"/>
      <c r="O54" s="370">
        <f t="shared" si="4"/>
        <v>462</v>
      </c>
      <c r="P54" s="393">
        <f t="shared" si="4"/>
        <v>516</v>
      </c>
      <c r="Q54" s="31"/>
      <c r="R54" s="567" t="s">
        <v>171</v>
      </c>
      <c r="S54" s="568"/>
      <c r="T54" s="56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 x14ac:dyDescent="0.25">
      <c r="A55" s="94"/>
      <c r="B55" s="200" t="s">
        <v>91</v>
      </c>
      <c r="C55" s="159"/>
      <c r="D55" s="160"/>
      <c r="E55" s="15"/>
      <c r="F55" s="242"/>
      <c r="G55" s="241"/>
      <c r="H55" s="15"/>
      <c r="I55" s="242"/>
      <c r="J55" s="241"/>
      <c r="K55" s="235"/>
      <c r="L55" s="242"/>
      <c r="M55" s="241"/>
      <c r="N55" s="235"/>
      <c r="O55" s="370">
        <f t="shared" si="4"/>
        <v>0</v>
      </c>
      <c r="P55" s="393">
        <f t="shared" si="4"/>
        <v>0</v>
      </c>
      <c r="Q55" s="31"/>
      <c r="R55" s="567" t="s">
        <v>172</v>
      </c>
      <c r="S55" s="568"/>
      <c r="T55" s="56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 x14ac:dyDescent="0.25">
      <c r="A56" s="94"/>
      <c r="B56" s="200" t="s">
        <v>61</v>
      </c>
      <c r="C56" s="159"/>
      <c r="D56" s="160"/>
      <c r="E56" s="15"/>
      <c r="F56" s="242">
        <v>313837</v>
      </c>
      <c r="G56" s="241">
        <v>373282</v>
      </c>
      <c r="H56" s="15"/>
      <c r="I56" s="242"/>
      <c r="J56" s="241">
        <v>20144</v>
      </c>
      <c r="K56" s="235"/>
      <c r="L56" s="242"/>
      <c r="M56" s="241"/>
      <c r="N56" s="235"/>
      <c r="O56" s="370">
        <f t="shared" si="4"/>
        <v>313837</v>
      </c>
      <c r="P56" s="393">
        <f t="shared" si="4"/>
        <v>393426</v>
      </c>
      <c r="Q56" s="31"/>
      <c r="R56" s="567" t="s">
        <v>173</v>
      </c>
      <c r="S56" s="568"/>
      <c r="T56" s="56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 x14ac:dyDescent="0.25">
      <c r="A57" s="94"/>
      <c r="B57" s="201" t="s">
        <v>62</v>
      </c>
      <c r="C57" s="161"/>
      <c r="D57" s="162"/>
      <c r="E57" s="15"/>
      <c r="F57" s="242">
        <v>68242</v>
      </c>
      <c r="G57" s="241">
        <v>81405</v>
      </c>
      <c r="H57" s="15"/>
      <c r="I57" s="242"/>
      <c r="J57" s="241">
        <v>4275</v>
      </c>
      <c r="K57" s="235"/>
      <c r="L57" s="242"/>
      <c r="M57" s="241"/>
      <c r="N57" s="235"/>
      <c r="O57" s="370">
        <f t="shared" si="4"/>
        <v>68242</v>
      </c>
      <c r="P57" s="393">
        <f t="shared" si="4"/>
        <v>85680</v>
      </c>
      <c r="Q57" s="31"/>
      <c r="R57" s="602" t="s">
        <v>174</v>
      </c>
      <c r="S57" s="603"/>
      <c r="T57" s="604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 x14ac:dyDescent="0.25">
      <c r="A58" s="94"/>
      <c r="B58" s="154" t="s">
        <v>137</v>
      </c>
      <c r="C58" s="155"/>
      <c r="D58" s="156"/>
      <c r="E58" s="15"/>
      <c r="F58" s="270">
        <f>+ROUND(+SUM(F53:F57),0)</f>
        <v>420683</v>
      </c>
      <c r="G58" s="269">
        <f>+ROUND(+SUM(G53:G57),0)</f>
        <v>536294</v>
      </c>
      <c r="H58" s="15"/>
      <c r="I58" s="270">
        <f>+ROUND(+SUM(I53:I57),0)</f>
        <v>0</v>
      </c>
      <c r="J58" s="269">
        <f>+ROUND(+SUM(J53:J57),0)</f>
        <v>38101</v>
      </c>
      <c r="K58" s="235"/>
      <c r="L58" s="270">
        <f>+ROUND(+SUM(L53:L57),0)</f>
        <v>0</v>
      </c>
      <c r="M58" s="269">
        <f>+ROUND(+SUM(M53:M57),0)</f>
        <v>1803</v>
      </c>
      <c r="N58" s="235"/>
      <c r="O58" s="390">
        <f>+ROUND(+SUM(O53:O57),0)</f>
        <v>420683</v>
      </c>
      <c r="P58" s="391">
        <f>+ROUND(+SUM(P53:P57),0)</f>
        <v>576198</v>
      </c>
      <c r="Q58" s="31"/>
      <c r="R58" s="575" t="s">
        <v>194</v>
      </c>
      <c r="S58" s="576"/>
      <c r="T58" s="577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 x14ac:dyDescent="0.25">
      <c r="A59" s="94"/>
      <c r="B59" s="204" t="s">
        <v>81</v>
      </c>
      <c r="C59" s="128"/>
      <c r="D59" s="132"/>
      <c r="E59" s="15"/>
      <c r="F59" s="246"/>
      <c r="G59" s="236"/>
      <c r="H59" s="15"/>
      <c r="I59" s="246"/>
      <c r="J59" s="236"/>
      <c r="K59" s="235"/>
      <c r="L59" s="246"/>
      <c r="M59" s="236"/>
      <c r="N59" s="235"/>
      <c r="O59" s="375"/>
      <c r="P59" s="368"/>
      <c r="Q59" s="31"/>
      <c r="R59" s="204" t="s">
        <v>81</v>
      </c>
      <c r="S59" s="128"/>
      <c r="T59" s="132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 x14ac:dyDescent="0.25">
      <c r="A60" s="94"/>
      <c r="B60" s="205" t="s">
        <v>129</v>
      </c>
      <c r="C60" s="163"/>
      <c r="D60" s="164"/>
      <c r="E60" s="15"/>
      <c r="F60" s="268"/>
      <c r="G60" s="267"/>
      <c r="H60" s="15"/>
      <c r="I60" s="268"/>
      <c r="J60" s="267"/>
      <c r="K60" s="235"/>
      <c r="L60" s="268"/>
      <c r="M60" s="267"/>
      <c r="N60" s="235"/>
      <c r="O60" s="375">
        <f t="shared" ref="O60:P64" si="5">+ROUND(+F60+I60+L60,0)</f>
        <v>0</v>
      </c>
      <c r="P60" s="368">
        <f t="shared" si="5"/>
        <v>0</v>
      </c>
      <c r="Q60" s="31"/>
      <c r="R60" s="581" t="s">
        <v>175</v>
      </c>
      <c r="S60" s="582"/>
      <c r="T60" s="58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 x14ac:dyDescent="0.25">
      <c r="A61" s="94"/>
      <c r="B61" s="200" t="s">
        <v>130</v>
      </c>
      <c r="C61" s="159"/>
      <c r="D61" s="160"/>
      <c r="E61" s="15"/>
      <c r="F61" s="242"/>
      <c r="G61" s="241"/>
      <c r="H61" s="15"/>
      <c r="I61" s="242"/>
      <c r="J61" s="241"/>
      <c r="K61" s="235"/>
      <c r="L61" s="242"/>
      <c r="M61" s="241"/>
      <c r="N61" s="235"/>
      <c r="O61" s="370">
        <f t="shared" si="5"/>
        <v>0</v>
      </c>
      <c r="P61" s="393">
        <f t="shared" si="5"/>
        <v>0</v>
      </c>
      <c r="Q61" s="31"/>
      <c r="R61" s="567" t="s">
        <v>176</v>
      </c>
      <c r="S61" s="568"/>
      <c r="T61" s="56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 x14ac:dyDescent="0.25">
      <c r="A62" s="94"/>
      <c r="B62" s="200" t="s">
        <v>131</v>
      </c>
      <c r="C62" s="159"/>
      <c r="D62" s="160"/>
      <c r="E62" s="15"/>
      <c r="F62" s="242"/>
      <c r="G62" s="241"/>
      <c r="H62" s="15"/>
      <c r="I62" s="242"/>
      <c r="J62" s="241"/>
      <c r="K62" s="235"/>
      <c r="L62" s="242"/>
      <c r="M62" s="241"/>
      <c r="N62" s="235"/>
      <c r="O62" s="370">
        <f t="shared" si="5"/>
        <v>0</v>
      </c>
      <c r="P62" s="393">
        <f t="shared" si="5"/>
        <v>0</v>
      </c>
      <c r="Q62" s="31"/>
      <c r="R62" s="567" t="s">
        <v>177</v>
      </c>
      <c r="S62" s="568"/>
      <c r="T62" s="56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 x14ac:dyDescent="0.25">
      <c r="A63" s="94"/>
      <c r="B63" s="201" t="s">
        <v>260</v>
      </c>
      <c r="C63" s="161"/>
      <c r="D63" s="162"/>
      <c r="E63" s="15"/>
      <c r="F63" s="272"/>
      <c r="G63" s="271"/>
      <c r="H63" s="15"/>
      <c r="I63" s="272"/>
      <c r="J63" s="271"/>
      <c r="K63" s="235"/>
      <c r="L63" s="272"/>
      <c r="M63" s="271"/>
      <c r="N63" s="235"/>
      <c r="O63" s="392">
        <f t="shared" si="5"/>
        <v>0</v>
      </c>
      <c r="P63" s="425">
        <f t="shared" si="5"/>
        <v>0</v>
      </c>
      <c r="Q63" s="31"/>
      <c r="R63" s="602" t="s">
        <v>195</v>
      </c>
      <c r="S63" s="603"/>
      <c r="T63" s="604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 x14ac:dyDescent="0.25">
      <c r="A64" s="94"/>
      <c r="B64" s="214" t="s">
        <v>115</v>
      </c>
      <c r="C64" s="179"/>
      <c r="D64" s="180"/>
      <c r="E64" s="15"/>
      <c r="F64" s="274"/>
      <c r="G64" s="273"/>
      <c r="H64" s="15"/>
      <c r="I64" s="274"/>
      <c r="J64" s="273"/>
      <c r="K64" s="235"/>
      <c r="L64" s="274"/>
      <c r="M64" s="273"/>
      <c r="N64" s="235"/>
      <c r="O64" s="428">
        <f t="shared" si="5"/>
        <v>0</v>
      </c>
      <c r="P64" s="427">
        <f t="shared" si="5"/>
        <v>0</v>
      </c>
      <c r="Q64" s="31"/>
      <c r="R64" s="330" t="s">
        <v>196</v>
      </c>
      <c r="S64" s="331"/>
      <c r="T64" s="33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 x14ac:dyDescent="0.25">
      <c r="A65" s="94"/>
      <c r="B65" s="154" t="s">
        <v>138</v>
      </c>
      <c r="C65" s="155"/>
      <c r="D65" s="156"/>
      <c r="E65" s="15"/>
      <c r="F65" s="270">
        <f>+ROUND(+SUM(F60:F63),0)</f>
        <v>0</v>
      </c>
      <c r="G65" s="269">
        <f>+ROUND(+SUM(G60:G63),0)</f>
        <v>0</v>
      </c>
      <c r="H65" s="15"/>
      <c r="I65" s="270">
        <f>+ROUND(+SUM(I60:I63),0)</f>
        <v>0</v>
      </c>
      <c r="J65" s="269">
        <f>+ROUND(+SUM(J60:J63),0)</f>
        <v>0</v>
      </c>
      <c r="K65" s="235"/>
      <c r="L65" s="270">
        <f>+ROUND(+SUM(L60:L63),0)</f>
        <v>0</v>
      </c>
      <c r="M65" s="269">
        <f>+ROUND(+SUM(M60:M63),0)</f>
        <v>0</v>
      </c>
      <c r="N65" s="235"/>
      <c r="O65" s="390">
        <f>+ROUND(+SUM(O60:O63),0)</f>
        <v>0</v>
      </c>
      <c r="P65" s="391">
        <f>+ROUND(+SUM(P60:P63),0)</f>
        <v>0</v>
      </c>
      <c r="Q65" s="31"/>
      <c r="R65" s="575" t="s">
        <v>197</v>
      </c>
      <c r="S65" s="576"/>
      <c r="T65" s="577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 x14ac:dyDescent="0.25">
      <c r="A66" s="94"/>
      <c r="B66" s="204" t="s">
        <v>69</v>
      </c>
      <c r="C66" s="128"/>
      <c r="D66" s="132"/>
      <c r="E66" s="15"/>
      <c r="F66" s="276"/>
      <c r="G66" s="275"/>
      <c r="H66" s="15"/>
      <c r="I66" s="276"/>
      <c r="J66" s="275"/>
      <c r="K66" s="235"/>
      <c r="L66" s="276"/>
      <c r="M66" s="275"/>
      <c r="N66" s="235"/>
      <c r="O66" s="370"/>
      <c r="P66" s="393"/>
      <c r="Q66" s="31"/>
      <c r="R66" s="204" t="s">
        <v>69</v>
      </c>
      <c r="S66" s="128"/>
      <c r="T66" s="132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 x14ac:dyDescent="0.25">
      <c r="A67" s="94"/>
      <c r="B67" s="205" t="s">
        <v>261</v>
      </c>
      <c r="C67" s="163"/>
      <c r="D67" s="164"/>
      <c r="E67" s="15"/>
      <c r="F67" s="268"/>
      <c r="G67" s="267"/>
      <c r="H67" s="15"/>
      <c r="I67" s="268"/>
      <c r="J67" s="267"/>
      <c r="K67" s="235"/>
      <c r="L67" s="268"/>
      <c r="M67" s="267"/>
      <c r="N67" s="235"/>
      <c r="O67" s="375">
        <f>+ROUND(+F67+I67+L67,0)</f>
        <v>0</v>
      </c>
      <c r="P67" s="368">
        <f>+ROUND(+G67+J67+M67,0)</f>
        <v>0</v>
      </c>
      <c r="Q67" s="31"/>
      <c r="R67" s="581" t="s">
        <v>178</v>
      </c>
      <c r="S67" s="582"/>
      <c r="T67" s="58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 x14ac:dyDescent="0.25">
      <c r="A68" s="94"/>
      <c r="B68" s="201" t="s">
        <v>151</v>
      </c>
      <c r="C68" s="161"/>
      <c r="D68" s="162"/>
      <c r="E68" s="15"/>
      <c r="F68" s="242"/>
      <c r="G68" s="241"/>
      <c r="H68" s="15"/>
      <c r="I68" s="242"/>
      <c r="J68" s="241"/>
      <c r="K68" s="235"/>
      <c r="L68" s="242"/>
      <c r="M68" s="241"/>
      <c r="N68" s="235"/>
      <c r="O68" s="370">
        <f>+ROUND(+F68+I68+L68,0)</f>
        <v>0</v>
      </c>
      <c r="P68" s="393">
        <f>+ROUND(+G68+J68+M68,0)</f>
        <v>0</v>
      </c>
      <c r="Q68" s="31"/>
      <c r="R68" s="567" t="s">
        <v>179</v>
      </c>
      <c r="S68" s="568"/>
      <c r="T68" s="56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 x14ac:dyDescent="0.25">
      <c r="A69" s="94"/>
      <c r="B69" s="154" t="s">
        <v>139</v>
      </c>
      <c r="C69" s="155"/>
      <c r="D69" s="156"/>
      <c r="E69" s="15"/>
      <c r="F69" s="270">
        <f>+ROUND(+SUM(F67:F68),0)</f>
        <v>0</v>
      </c>
      <c r="G69" s="269">
        <f>+ROUND(+SUM(G67:G68),0)</f>
        <v>0</v>
      </c>
      <c r="H69" s="15"/>
      <c r="I69" s="270">
        <f>+ROUND(+SUM(I67:I68),0)</f>
        <v>0</v>
      </c>
      <c r="J69" s="269">
        <f>+ROUND(+SUM(J67:J68),0)</f>
        <v>0</v>
      </c>
      <c r="K69" s="235"/>
      <c r="L69" s="270">
        <f>+ROUND(+SUM(L67:L68),0)</f>
        <v>0</v>
      </c>
      <c r="M69" s="269">
        <f>+ROUND(+SUM(M67:M68),0)</f>
        <v>0</v>
      </c>
      <c r="N69" s="235"/>
      <c r="O69" s="390">
        <f>+ROUND(+SUM(O67:O68),0)</f>
        <v>0</v>
      </c>
      <c r="P69" s="391">
        <f>+ROUND(+SUM(P67:P68),0)</f>
        <v>0</v>
      </c>
      <c r="Q69" s="31"/>
      <c r="R69" s="575" t="s">
        <v>198</v>
      </c>
      <c r="S69" s="576"/>
      <c r="T69" s="577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 x14ac:dyDescent="0.25">
      <c r="A70" s="94"/>
      <c r="B70" s="204" t="s">
        <v>63</v>
      </c>
      <c r="C70" s="128"/>
      <c r="D70" s="132"/>
      <c r="E70" s="15"/>
      <c r="F70" s="276"/>
      <c r="G70" s="275"/>
      <c r="H70" s="15"/>
      <c r="I70" s="276"/>
      <c r="J70" s="275"/>
      <c r="K70" s="235"/>
      <c r="L70" s="276"/>
      <c r="M70" s="275"/>
      <c r="N70" s="235"/>
      <c r="O70" s="370"/>
      <c r="P70" s="393"/>
      <c r="Q70" s="31"/>
      <c r="R70" s="204" t="s">
        <v>63</v>
      </c>
      <c r="S70" s="128"/>
      <c r="T70" s="132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 x14ac:dyDescent="0.25">
      <c r="A71" s="94"/>
      <c r="B71" s="205" t="s">
        <v>64</v>
      </c>
      <c r="C71" s="163"/>
      <c r="D71" s="164"/>
      <c r="E71" s="15"/>
      <c r="F71" s="268"/>
      <c r="G71" s="267"/>
      <c r="H71" s="15"/>
      <c r="I71" s="268"/>
      <c r="J71" s="267"/>
      <c r="K71" s="235"/>
      <c r="L71" s="268"/>
      <c r="M71" s="267"/>
      <c r="N71" s="235"/>
      <c r="O71" s="375">
        <f>+ROUND(+F71+I71+L71,0)</f>
        <v>0</v>
      </c>
      <c r="P71" s="368">
        <f>+ROUND(+G71+J71+M71,0)</f>
        <v>0</v>
      </c>
      <c r="Q71" s="31"/>
      <c r="R71" s="581" t="s">
        <v>180</v>
      </c>
      <c r="S71" s="582"/>
      <c r="T71" s="58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 x14ac:dyDescent="0.25">
      <c r="A72" s="94"/>
      <c r="B72" s="201" t="s">
        <v>65</v>
      </c>
      <c r="C72" s="161"/>
      <c r="D72" s="162"/>
      <c r="E72" s="15"/>
      <c r="F72" s="242"/>
      <c r="G72" s="241"/>
      <c r="H72" s="15"/>
      <c r="I72" s="242"/>
      <c r="J72" s="241"/>
      <c r="K72" s="235"/>
      <c r="L72" s="242"/>
      <c r="M72" s="241"/>
      <c r="N72" s="235"/>
      <c r="O72" s="370">
        <f>+ROUND(+F72+I72+L72,0)</f>
        <v>0</v>
      </c>
      <c r="P72" s="393">
        <f>+ROUND(+G72+J72+M72,0)</f>
        <v>0</v>
      </c>
      <c r="Q72" s="31"/>
      <c r="R72" s="567" t="s">
        <v>181</v>
      </c>
      <c r="S72" s="568"/>
      <c r="T72" s="56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 x14ac:dyDescent="0.25">
      <c r="A73" s="94"/>
      <c r="B73" s="154" t="s">
        <v>140</v>
      </c>
      <c r="C73" s="155"/>
      <c r="D73" s="156"/>
      <c r="E73" s="15"/>
      <c r="F73" s="270">
        <f>+ROUND(+SUM(F71:F72),0)</f>
        <v>0</v>
      </c>
      <c r="G73" s="269">
        <f>+ROUND(+SUM(G71:G72),0)</f>
        <v>0</v>
      </c>
      <c r="H73" s="15"/>
      <c r="I73" s="270">
        <f>+ROUND(+SUM(I71:I72),0)</f>
        <v>0</v>
      </c>
      <c r="J73" s="269">
        <f>+ROUND(+SUM(J71:J72),0)</f>
        <v>0</v>
      </c>
      <c r="K73" s="235"/>
      <c r="L73" s="270">
        <f>+ROUND(+SUM(L71:L72),0)</f>
        <v>0</v>
      </c>
      <c r="M73" s="269">
        <f>+ROUND(+SUM(M71:M72),0)</f>
        <v>0</v>
      </c>
      <c r="N73" s="235"/>
      <c r="O73" s="390">
        <f>+ROUND(+SUM(O71:O72),0)</f>
        <v>0</v>
      </c>
      <c r="P73" s="391">
        <f>+ROUND(+SUM(P71:P72),0)</f>
        <v>0</v>
      </c>
      <c r="Q73" s="31"/>
      <c r="R73" s="575" t="s">
        <v>199</v>
      </c>
      <c r="S73" s="576"/>
      <c r="T73" s="577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 x14ac:dyDescent="0.25">
      <c r="A74" s="94"/>
      <c r="B74" s="204" t="s">
        <v>66</v>
      </c>
      <c r="C74" s="128"/>
      <c r="D74" s="132"/>
      <c r="E74" s="15"/>
      <c r="F74" s="276"/>
      <c r="G74" s="275"/>
      <c r="H74" s="15"/>
      <c r="I74" s="276"/>
      <c r="J74" s="275"/>
      <c r="K74" s="235"/>
      <c r="L74" s="276"/>
      <c r="M74" s="275"/>
      <c r="N74" s="235"/>
      <c r="O74" s="370"/>
      <c r="P74" s="393"/>
      <c r="Q74" s="31"/>
      <c r="R74" s="204" t="s">
        <v>66</v>
      </c>
      <c r="S74" s="128"/>
      <c r="T74" s="132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 x14ac:dyDescent="0.25">
      <c r="A75" s="94"/>
      <c r="B75" s="205" t="s">
        <v>67</v>
      </c>
      <c r="C75" s="163"/>
      <c r="D75" s="164"/>
      <c r="E75" s="15"/>
      <c r="F75" s="268"/>
      <c r="G75" s="267"/>
      <c r="H75" s="15"/>
      <c r="I75" s="268"/>
      <c r="J75" s="267"/>
      <c r="K75" s="235"/>
      <c r="L75" s="268"/>
      <c r="M75" s="267"/>
      <c r="N75" s="235"/>
      <c r="O75" s="375">
        <f>+ROUND(+F75+I75+L75,0)</f>
        <v>0</v>
      </c>
      <c r="P75" s="368">
        <f>+ROUND(+G75+J75+M75,0)</f>
        <v>0</v>
      </c>
      <c r="Q75" s="31"/>
      <c r="R75" s="581" t="s">
        <v>182</v>
      </c>
      <c r="S75" s="582"/>
      <c r="T75" s="58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 x14ac:dyDescent="0.25">
      <c r="A76" s="94"/>
      <c r="B76" s="201" t="s">
        <v>68</v>
      </c>
      <c r="C76" s="161"/>
      <c r="D76" s="162"/>
      <c r="E76" s="15"/>
      <c r="F76" s="242"/>
      <c r="G76" s="241"/>
      <c r="H76" s="15"/>
      <c r="I76" s="242"/>
      <c r="J76" s="241"/>
      <c r="K76" s="235"/>
      <c r="L76" s="242"/>
      <c r="M76" s="241"/>
      <c r="N76" s="235"/>
      <c r="O76" s="370">
        <f>+ROUND(+F76+I76+L76,0)</f>
        <v>0</v>
      </c>
      <c r="P76" s="393">
        <f>+ROUND(+G76+J76+M76,0)</f>
        <v>0</v>
      </c>
      <c r="Q76" s="31"/>
      <c r="R76" s="567" t="s">
        <v>200</v>
      </c>
      <c r="S76" s="568"/>
      <c r="T76" s="56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 x14ac:dyDescent="0.25">
      <c r="A77" s="94"/>
      <c r="B77" s="154" t="s">
        <v>141</v>
      </c>
      <c r="C77" s="155"/>
      <c r="D77" s="156"/>
      <c r="E77" s="15"/>
      <c r="F77" s="270">
        <f>+ROUND(+SUM(F75:F76),0)</f>
        <v>0</v>
      </c>
      <c r="G77" s="269">
        <f>+ROUND(+SUM(G75:G76),0)</f>
        <v>0</v>
      </c>
      <c r="H77" s="15"/>
      <c r="I77" s="270">
        <f>+ROUND(+SUM(I75:I76),0)</f>
        <v>0</v>
      </c>
      <c r="J77" s="269">
        <f>+ROUND(+SUM(J75:J76),0)</f>
        <v>0</v>
      </c>
      <c r="K77" s="235"/>
      <c r="L77" s="270">
        <f>+ROUND(+SUM(L75:L76),0)</f>
        <v>0</v>
      </c>
      <c r="M77" s="269">
        <f>+ROUND(+SUM(M75:M76),0)</f>
        <v>0</v>
      </c>
      <c r="N77" s="235"/>
      <c r="O77" s="390">
        <f>+ROUND(+SUM(O75:O76),0)</f>
        <v>0</v>
      </c>
      <c r="P77" s="391">
        <f>+ROUND(+SUM(P75:P76),0)</f>
        <v>0</v>
      </c>
      <c r="Q77" s="31"/>
      <c r="R77" s="575" t="s">
        <v>201</v>
      </c>
      <c r="S77" s="576"/>
      <c r="T77" s="577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 x14ac:dyDescent="0.25">
      <c r="A78" s="94"/>
      <c r="B78" s="176"/>
      <c r="C78" s="177"/>
      <c r="D78" s="178"/>
      <c r="E78" s="15"/>
      <c r="F78" s="276"/>
      <c r="G78" s="275"/>
      <c r="H78" s="15"/>
      <c r="I78" s="276"/>
      <c r="J78" s="275"/>
      <c r="K78" s="235"/>
      <c r="L78" s="276"/>
      <c r="M78" s="275"/>
      <c r="N78" s="235"/>
      <c r="O78" s="370"/>
      <c r="P78" s="393"/>
      <c r="Q78" s="31"/>
      <c r="R78" s="333"/>
      <c r="S78" s="334"/>
      <c r="T78" s="33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 x14ac:dyDescent="0.3">
      <c r="A79" s="94"/>
      <c r="B79" s="466" t="s">
        <v>266</v>
      </c>
      <c r="C79" s="190"/>
      <c r="D79" s="191"/>
      <c r="E79" s="15"/>
      <c r="F79" s="277">
        <f>+ROUND(F58+F65+F69+F73+F77,0)</f>
        <v>420683</v>
      </c>
      <c r="G79" s="280">
        <f>+ROUND(G58+G65+G69+G73+G77,0)</f>
        <v>536294</v>
      </c>
      <c r="H79" s="15"/>
      <c r="I79" s="277">
        <f>+ROUND(I58+I65+I69+I73+I77,0)</f>
        <v>0</v>
      </c>
      <c r="J79" s="280">
        <f>+ROUND(J58+J65+J69+J73+J77,0)</f>
        <v>38101</v>
      </c>
      <c r="K79" s="235"/>
      <c r="L79" s="277">
        <f>+ROUND(L58+L65+L69+L73+L77,0)</f>
        <v>0</v>
      </c>
      <c r="M79" s="280">
        <f>+ROUND(M58+M65+M69+M73+M77,0)</f>
        <v>1803</v>
      </c>
      <c r="N79" s="235"/>
      <c r="O79" s="394">
        <f>+ROUND(O58+O65+O69+O73+O77,0)</f>
        <v>420683</v>
      </c>
      <c r="P79" s="401">
        <f>+ROUND(P58+P65+P69+P73+P77,0)</f>
        <v>576198</v>
      </c>
      <c r="Q79" s="31"/>
      <c r="R79" s="578" t="s">
        <v>202</v>
      </c>
      <c r="S79" s="579"/>
      <c r="T79" s="58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 x14ac:dyDescent="0.25">
      <c r="A80" s="94"/>
      <c r="B80" s="202" t="s">
        <v>265</v>
      </c>
      <c r="C80" s="127"/>
      <c r="D80" s="131"/>
      <c r="E80" s="15"/>
      <c r="F80" s="246"/>
      <c r="G80" s="236"/>
      <c r="H80" s="15"/>
      <c r="I80" s="246"/>
      <c r="J80" s="236"/>
      <c r="K80" s="235"/>
      <c r="L80" s="246"/>
      <c r="M80" s="236"/>
      <c r="N80" s="235"/>
      <c r="O80" s="375"/>
      <c r="P80" s="368"/>
      <c r="Q80" s="31"/>
      <c r="R80" s="202" t="s">
        <v>86</v>
      </c>
      <c r="S80" s="143"/>
      <c r="T80" s="144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 x14ac:dyDescent="0.25">
      <c r="A81" s="94"/>
      <c r="B81" s="205" t="s">
        <v>85</v>
      </c>
      <c r="C81" s="163"/>
      <c r="D81" s="164"/>
      <c r="E81" s="15"/>
      <c r="F81" s="238">
        <v>550245</v>
      </c>
      <c r="G81" s="237">
        <v>544076</v>
      </c>
      <c r="H81" s="15"/>
      <c r="I81" s="238">
        <v>6808</v>
      </c>
      <c r="J81" s="237">
        <v>30319</v>
      </c>
      <c r="K81" s="235"/>
      <c r="L81" s="238"/>
      <c r="M81" s="237"/>
      <c r="N81" s="235"/>
      <c r="O81" s="374">
        <f>+ROUND(+F81+I81+L81,0)</f>
        <v>557053</v>
      </c>
      <c r="P81" s="387">
        <f>+ROUND(+G81+J81+M81,0)</f>
        <v>574395</v>
      </c>
      <c r="Q81" s="31"/>
      <c r="R81" s="581" t="s">
        <v>183</v>
      </c>
      <c r="S81" s="582"/>
      <c r="T81" s="58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 x14ac:dyDescent="0.25">
      <c r="A82" s="94"/>
      <c r="B82" s="201" t="s">
        <v>82</v>
      </c>
      <c r="C82" s="161"/>
      <c r="D82" s="162"/>
      <c r="E82" s="15"/>
      <c r="F82" s="242"/>
      <c r="G82" s="241"/>
      <c r="H82" s="15"/>
      <c r="I82" s="242"/>
      <c r="J82" s="241"/>
      <c r="K82" s="235"/>
      <c r="L82" s="242"/>
      <c r="M82" s="241"/>
      <c r="N82" s="235"/>
      <c r="O82" s="370">
        <f>+ROUND(+F82+I82+L82,0)</f>
        <v>0</v>
      </c>
      <c r="P82" s="393">
        <f>+ROUND(+G82+J82+M82,0)</f>
        <v>0</v>
      </c>
      <c r="Q82" s="31"/>
      <c r="R82" s="567" t="s">
        <v>184</v>
      </c>
      <c r="S82" s="568"/>
      <c r="T82" s="56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 x14ac:dyDescent="0.3">
      <c r="A83" s="94"/>
      <c r="B83" s="216" t="s">
        <v>267</v>
      </c>
      <c r="C83" s="149"/>
      <c r="D83" s="150"/>
      <c r="E83" s="15"/>
      <c r="F83" s="279">
        <f>+ROUND(F81+F82,0)</f>
        <v>550245</v>
      </c>
      <c r="G83" s="278">
        <f>+ROUND(G81+G82,0)</f>
        <v>544076</v>
      </c>
      <c r="H83" s="15"/>
      <c r="I83" s="279">
        <f>+ROUND(I81+I82,0)</f>
        <v>6808</v>
      </c>
      <c r="J83" s="278">
        <f>+ROUND(J81+J82,0)</f>
        <v>30319</v>
      </c>
      <c r="K83" s="235"/>
      <c r="L83" s="279">
        <f>+ROUND(L81+L82,0)</f>
        <v>0</v>
      </c>
      <c r="M83" s="278">
        <f>+ROUND(M81+M82,0)</f>
        <v>0</v>
      </c>
      <c r="N83" s="235"/>
      <c r="O83" s="395">
        <f>+ROUND(O81+O82,0)</f>
        <v>557053</v>
      </c>
      <c r="P83" s="396">
        <f>+ROUND(P81+P82,0)</f>
        <v>574395</v>
      </c>
      <c r="Q83" s="31"/>
      <c r="R83" s="593" t="s">
        <v>203</v>
      </c>
      <c r="S83" s="594"/>
      <c r="T83" s="595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 x14ac:dyDescent="0.3">
      <c r="A84" s="94"/>
      <c r="B84" s="656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57"/>
      <c r="D84" s="658"/>
      <c r="E84" s="15"/>
      <c r="F84" s="480">
        <f>+ROUND(F85,0)+ROUND(F86,0)</f>
        <v>0</v>
      </c>
      <c r="G84" s="481">
        <f>+ROUND(G85,0)+ROUND(G86,0)</f>
        <v>0</v>
      </c>
      <c r="H84" s="136"/>
      <c r="I84" s="480">
        <f>+ROUND(I85,0)+ROUND(I86,0)</f>
        <v>0</v>
      </c>
      <c r="J84" s="481">
        <f>+ROUND(J85,0)+ROUND(J86,0)</f>
        <v>0</v>
      </c>
      <c r="K84" s="486"/>
      <c r="L84" s="480">
        <f>+ROUND(L85,0)+ROUND(L86,0)</f>
        <v>0</v>
      </c>
      <c r="M84" s="481">
        <f>+ROUND(M85,0)+ROUND(M86,0)</f>
        <v>0</v>
      </c>
      <c r="N84" s="486"/>
      <c r="O84" s="489">
        <f>+ROUND(O85,0)+ROUND(O86,0)</f>
        <v>0</v>
      </c>
      <c r="P84" s="490">
        <f>+ROUND(P85,0)+ROUND(P86,0)</f>
        <v>0</v>
      </c>
      <c r="Q84" s="31"/>
      <c r="R84" s="336"/>
      <c r="S84" s="337"/>
      <c r="T84" s="33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 x14ac:dyDescent="0.3">
      <c r="A85" s="94"/>
      <c r="B85" s="221" t="s">
        <v>268</v>
      </c>
      <c r="C85" s="145"/>
      <c r="D85" s="146"/>
      <c r="E85" s="15"/>
      <c r="F85" s="300">
        <f>+ROUND(F50,0)-ROUND(F79,0)+ROUND(F83,0)</f>
        <v>129562</v>
      </c>
      <c r="G85" s="299">
        <f>+ROUND(G50,0)-ROUND(G79,0)+ROUND(G83,0)</f>
        <v>7782</v>
      </c>
      <c r="H85" s="15"/>
      <c r="I85" s="300">
        <f>+ROUND(I50,0)-ROUND(I79,0)+ROUND(I83,0)</f>
        <v>6808</v>
      </c>
      <c r="J85" s="299">
        <f>+ROUND(J50,0)-ROUND(J79,0)+ROUND(J83,0)</f>
        <v>-7782</v>
      </c>
      <c r="K85" s="235"/>
      <c r="L85" s="300">
        <f>+ROUND(L50,0)-ROUND(L79,0)+ROUND(L83,0)</f>
        <v>420</v>
      </c>
      <c r="M85" s="299">
        <f>+ROUND(M50,0)-ROUND(M79,0)+ROUND(M83,0)</f>
        <v>0</v>
      </c>
      <c r="N85" s="235"/>
      <c r="O85" s="397">
        <f>+ROUND(O50,0)-ROUND(O79,0)+ROUND(O83,0)</f>
        <v>136790</v>
      </c>
      <c r="P85" s="398">
        <f>+ROUND(P50,0)-ROUND(P79,0)+ROUND(P83,0)</f>
        <v>0</v>
      </c>
      <c r="Q85" s="32"/>
      <c r="R85" s="339" t="s">
        <v>120</v>
      </c>
      <c r="S85" s="340"/>
      <c r="T85" s="34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 x14ac:dyDescent="0.35">
      <c r="A86" s="94"/>
      <c r="B86" s="222" t="s">
        <v>116</v>
      </c>
      <c r="C86" s="147"/>
      <c r="D86" s="148"/>
      <c r="E86" s="15"/>
      <c r="F86" s="302">
        <f>+ROUND(F103,0)+ROUND(F122,0)+ROUND(F129,0)-ROUND(F134,0)</f>
        <v>-129562</v>
      </c>
      <c r="G86" s="301">
        <f>+ROUND(G103,0)+ROUND(G122,0)+ROUND(G129,0)-ROUND(G134,0)</f>
        <v>-7782</v>
      </c>
      <c r="H86" s="15"/>
      <c r="I86" s="302">
        <f>+ROUND(I103,0)+ROUND(I122,0)+ROUND(I129,0)-ROUND(I134,0)</f>
        <v>-6808</v>
      </c>
      <c r="J86" s="301">
        <f>+ROUND(J103,0)+ROUND(J122,0)+ROUND(J129,0)-ROUND(J134,0)</f>
        <v>7782</v>
      </c>
      <c r="K86" s="235"/>
      <c r="L86" s="302">
        <f>+ROUND(L103,0)+ROUND(L122,0)+ROUND(L129,0)-ROUND(L134,0)</f>
        <v>-420</v>
      </c>
      <c r="M86" s="301">
        <f>+ROUND(M103,0)+ROUND(M122,0)+ROUND(M129,0)-ROUND(M134,0)</f>
        <v>0</v>
      </c>
      <c r="N86" s="235"/>
      <c r="O86" s="399">
        <f>+ROUND(O103,0)+ROUND(O122,0)+ROUND(O129,0)-ROUND(O134,0)</f>
        <v>-136790</v>
      </c>
      <c r="P86" s="400">
        <f>+ROUND(P103,0)+ROUND(P122,0)+ROUND(P129,0)-ROUND(P134,0)</f>
        <v>0</v>
      </c>
      <c r="Q86" s="32"/>
      <c r="R86" s="342" t="s">
        <v>116</v>
      </c>
      <c r="S86" s="343"/>
      <c r="T86" s="34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 x14ac:dyDescent="0.25">
      <c r="A87" s="94"/>
      <c r="B87" s="202" t="s">
        <v>105</v>
      </c>
      <c r="C87" s="143"/>
      <c r="D87" s="144"/>
      <c r="E87" s="15"/>
      <c r="F87" s="245"/>
      <c r="G87" s="234"/>
      <c r="H87" s="15"/>
      <c r="I87" s="245"/>
      <c r="J87" s="234"/>
      <c r="K87" s="235"/>
      <c r="L87" s="245"/>
      <c r="M87" s="234"/>
      <c r="N87" s="235"/>
      <c r="O87" s="373"/>
      <c r="P87" s="366"/>
      <c r="Q87" s="31"/>
      <c r="R87" s="202" t="s">
        <v>105</v>
      </c>
      <c r="S87" s="143"/>
      <c r="T87" s="144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 x14ac:dyDescent="0.25">
      <c r="A88" s="94"/>
      <c r="B88" s="203" t="s">
        <v>111</v>
      </c>
      <c r="C88" s="157"/>
      <c r="D88" s="158"/>
      <c r="E88" s="15"/>
      <c r="F88" s="264"/>
      <c r="G88" s="263"/>
      <c r="H88" s="15"/>
      <c r="I88" s="264"/>
      <c r="J88" s="263"/>
      <c r="K88" s="235"/>
      <c r="L88" s="264"/>
      <c r="M88" s="263"/>
      <c r="N88" s="235"/>
      <c r="O88" s="374"/>
      <c r="P88" s="387"/>
      <c r="Q88" s="31"/>
      <c r="R88" s="203" t="s">
        <v>111</v>
      </c>
      <c r="S88" s="157"/>
      <c r="T88" s="158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 x14ac:dyDescent="0.25">
      <c r="A89" s="94"/>
      <c r="B89" s="200" t="s">
        <v>112</v>
      </c>
      <c r="C89" s="159"/>
      <c r="D89" s="160"/>
      <c r="E89" s="15"/>
      <c r="F89" s="240"/>
      <c r="G89" s="239"/>
      <c r="H89" s="15"/>
      <c r="I89" s="240"/>
      <c r="J89" s="239"/>
      <c r="K89" s="235"/>
      <c r="L89" s="240"/>
      <c r="M89" s="239"/>
      <c r="N89" s="235"/>
      <c r="O89" s="369">
        <f>+ROUND(+F89+I89+L89,0)</f>
        <v>0</v>
      </c>
      <c r="P89" s="421">
        <f>+ROUND(+G89+J89+M89,0)</f>
        <v>0</v>
      </c>
      <c r="Q89" s="31"/>
      <c r="R89" s="581" t="s">
        <v>204</v>
      </c>
      <c r="S89" s="582"/>
      <c r="T89" s="58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 x14ac:dyDescent="0.25">
      <c r="A90" s="94"/>
      <c r="B90" s="201" t="s">
        <v>262</v>
      </c>
      <c r="C90" s="161"/>
      <c r="D90" s="162"/>
      <c r="E90" s="15"/>
      <c r="F90" s="242"/>
      <c r="G90" s="241"/>
      <c r="H90" s="15"/>
      <c r="I90" s="242"/>
      <c r="J90" s="241"/>
      <c r="K90" s="235"/>
      <c r="L90" s="242"/>
      <c r="M90" s="241"/>
      <c r="N90" s="235"/>
      <c r="O90" s="370">
        <f>+ROUND(+F90+I90+L90,0)</f>
        <v>0</v>
      </c>
      <c r="P90" s="393">
        <f>+ROUND(+G90+J90+M90,0)</f>
        <v>0</v>
      </c>
      <c r="Q90" s="31"/>
      <c r="R90" s="567" t="s">
        <v>205</v>
      </c>
      <c r="S90" s="568"/>
      <c r="T90" s="56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 x14ac:dyDescent="0.25">
      <c r="A91" s="94"/>
      <c r="B91" s="467" t="s">
        <v>269</v>
      </c>
      <c r="C91" s="152"/>
      <c r="D91" s="153"/>
      <c r="E91" s="15"/>
      <c r="F91" s="244">
        <f>+ROUND(+SUM(F89:F90),0)</f>
        <v>0</v>
      </c>
      <c r="G91" s="243">
        <f>+ROUND(+SUM(G89:G90),0)</f>
        <v>0</v>
      </c>
      <c r="H91" s="15"/>
      <c r="I91" s="244">
        <f>+ROUND(+SUM(I89:I90),0)</f>
        <v>0</v>
      </c>
      <c r="J91" s="243">
        <f>+ROUND(+SUM(J89:J90),0)</f>
        <v>0</v>
      </c>
      <c r="K91" s="235"/>
      <c r="L91" s="244">
        <f>+ROUND(+SUM(L89:L90),0)</f>
        <v>0</v>
      </c>
      <c r="M91" s="243">
        <f>+ROUND(+SUM(M89:M90),0)</f>
        <v>0</v>
      </c>
      <c r="N91" s="235"/>
      <c r="O91" s="371">
        <f>+ROUND(+SUM(O89:O90),0)</f>
        <v>0</v>
      </c>
      <c r="P91" s="372">
        <f>+ROUND(+SUM(P89:P90),0)</f>
        <v>0</v>
      </c>
      <c r="Q91" s="31"/>
      <c r="R91" s="575" t="s">
        <v>206</v>
      </c>
      <c r="S91" s="576"/>
      <c r="T91" s="577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 x14ac:dyDescent="0.25">
      <c r="A92" s="94"/>
      <c r="B92" s="202" t="s">
        <v>96</v>
      </c>
      <c r="C92" s="128"/>
      <c r="D92" s="132"/>
      <c r="E92" s="15"/>
      <c r="F92" s="245"/>
      <c r="G92" s="234"/>
      <c r="H92" s="15"/>
      <c r="I92" s="245"/>
      <c r="J92" s="234"/>
      <c r="K92" s="235"/>
      <c r="L92" s="245"/>
      <c r="M92" s="234"/>
      <c r="N92" s="235"/>
      <c r="O92" s="373"/>
      <c r="P92" s="366"/>
      <c r="Q92" s="31"/>
      <c r="R92" s="204" t="s">
        <v>96</v>
      </c>
      <c r="S92" s="128"/>
      <c r="T92" s="132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 x14ac:dyDescent="0.25">
      <c r="A93" s="94"/>
      <c r="B93" s="205" t="s">
        <v>99</v>
      </c>
      <c r="C93" s="163"/>
      <c r="D93" s="164"/>
      <c r="E93" s="15"/>
      <c r="F93" s="238"/>
      <c r="G93" s="237"/>
      <c r="H93" s="15"/>
      <c r="I93" s="238"/>
      <c r="J93" s="237"/>
      <c r="K93" s="235"/>
      <c r="L93" s="238"/>
      <c r="M93" s="237"/>
      <c r="N93" s="235"/>
      <c r="O93" s="374">
        <f t="shared" ref="O93:P96" si="6">+ROUND(+F93+I93+L93,0)</f>
        <v>0</v>
      </c>
      <c r="P93" s="387">
        <f t="shared" si="6"/>
        <v>0</v>
      </c>
      <c r="Q93" s="31"/>
      <c r="R93" s="581" t="s">
        <v>207</v>
      </c>
      <c r="S93" s="582"/>
      <c r="T93" s="58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 x14ac:dyDescent="0.25">
      <c r="A94" s="94"/>
      <c r="B94" s="465" t="s">
        <v>113</v>
      </c>
      <c r="C94" s="159"/>
      <c r="D94" s="160"/>
      <c r="E94" s="15"/>
      <c r="F94" s="242"/>
      <c r="G94" s="241"/>
      <c r="H94" s="15"/>
      <c r="I94" s="242"/>
      <c r="J94" s="241"/>
      <c r="K94" s="235"/>
      <c r="L94" s="242"/>
      <c r="M94" s="241"/>
      <c r="N94" s="235"/>
      <c r="O94" s="370">
        <f t="shared" si="6"/>
        <v>0</v>
      </c>
      <c r="P94" s="393">
        <f t="shared" si="6"/>
        <v>0</v>
      </c>
      <c r="Q94" s="31"/>
      <c r="R94" s="567" t="s">
        <v>208</v>
      </c>
      <c r="S94" s="568"/>
      <c r="T94" s="56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 x14ac:dyDescent="0.25">
      <c r="A95" s="94"/>
      <c r="B95" s="200" t="s">
        <v>287</v>
      </c>
      <c r="C95" s="159"/>
      <c r="D95" s="160"/>
      <c r="E95" s="15"/>
      <c r="F95" s="240"/>
      <c r="G95" s="239"/>
      <c r="H95" s="15"/>
      <c r="I95" s="240"/>
      <c r="J95" s="239"/>
      <c r="K95" s="235"/>
      <c r="L95" s="240"/>
      <c r="M95" s="239"/>
      <c r="N95" s="235"/>
      <c r="O95" s="369">
        <f t="shared" si="6"/>
        <v>0</v>
      </c>
      <c r="P95" s="421">
        <f t="shared" si="6"/>
        <v>0</v>
      </c>
      <c r="Q95" s="31"/>
      <c r="R95" s="567" t="s">
        <v>209</v>
      </c>
      <c r="S95" s="568"/>
      <c r="T95" s="56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 x14ac:dyDescent="0.25">
      <c r="A96" s="94"/>
      <c r="B96" s="217" t="s">
        <v>134</v>
      </c>
      <c r="C96" s="192"/>
      <c r="D96" s="193"/>
      <c r="E96" s="15"/>
      <c r="F96" s="268"/>
      <c r="G96" s="267"/>
      <c r="H96" s="15"/>
      <c r="I96" s="268"/>
      <c r="J96" s="267"/>
      <c r="K96" s="235"/>
      <c r="L96" s="268"/>
      <c r="M96" s="267"/>
      <c r="N96" s="235"/>
      <c r="O96" s="375">
        <f t="shared" si="6"/>
        <v>0</v>
      </c>
      <c r="P96" s="368">
        <f t="shared" si="6"/>
        <v>0</v>
      </c>
      <c r="Q96" s="31"/>
      <c r="R96" s="602" t="s">
        <v>210</v>
      </c>
      <c r="S96" s="603"/>
      <c r="T96" s="604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 x14ac:dyDescent="0.25">
      <c r="A97" s="94"/>
      <c r="B97" s="467" t="s">
        <v>270</v>
      </c>
      <c r="C97" s="152"/>
      <c r="D97" s="153"/>
      <c r="E97" s="15"/>
      <c r="F97" s="244">
        <f>+ROUND(+SUM(F93:F96),0)</f>
        <v>0</v>
      </c>
      <c r="G97" s="243">
        <f>+ROUND(+SUM(G93:G96),0)</f>
        <v>0</v>
      </c>
      <c r="H97" s="15"/>
      <c r="I97" s="244">
        <f>+ROUND(+SUM(I93:I96),0)</f>
        <v>0</v>
      </c>
      <c r="J97" s="243">
        <f>+ROUND(+SUM(J93:J96),0)</f>
        <v>0</v>
      </c>
      <c r="K97" s="235"/>
      <c r="L97" s="244">
        <f>+ROUND(+SUM(L93:L96),0)</f>
        <v>0</v>
      </c>
      <c r="M97" s="243">
        <f>+ROUND(+SUM(M93:M96),0)</f>
        <v>0</v>
      </c>
      <c r="N97" s="235"/>
      <c r="O97" s="371">
        <f>+ROUND(+SUM(O93:O96),0)</f>
        <v>0</v>
      </c>
      <c r="P97" s="372">
        <f>+ROUND(+SUM(P93:P96),0)</f>
        <v>0</v>
      </c>
      <c r="Q97" s="31"/>
      <c r="R97" s="575" t="s">
        <v>211</v>
      </c>
      <c r="S97" s="576"/>
      <c r="T97" s="577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 x14ac:dyDescent="0.25">
      <c r="A98" s="94"/>
      <c r="B98" s="204" t="s">
        <v>97</v>
      </c>
      <c r="C98" s="128"/>
      <c r="D98" s="132"/>
      <c r="E98" s="15"/>
      <c r="F98" s="245"/>
      <c r="G98" s="234"/>
      <c r="H98" s="15"/>
      <c r="I98" s="245"/>
      <c r="J98" s="234"/>
      <c r="K98" s="235"/>
      <c r="L98" s="245"/>
      <c r="M98" s="234"/>
      <c r="N98" s="235"/>
      <c r="O98" s="373"/>
      <c r="P98" s="366"/>
      <c r="Q98" s="31"/>
      <c r="R98" s="204" t="s">
        <v>97</v>
      </c>
      <c r="S98" s="128"/>
      <c r="T98" s="132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 x14ac:dyDescent="0.25">
      <c r="A99" s="94"/>
      <c r="B99" s="205" t="s">
        <v>114</v>
      </c>
      <c r="C99" s="163"/>
      <c r="D99" s="164"/>
      <c r="E99" s="15"/>
      <c r="F99" s="238"/>
      <c r="G99" s="237"/>
      <c r="H99" s="15"/>
      <c r="I99" s="238"/>
      <c r="J99" s="237"/>
      <c r="K99" s="235"/>
      <c r="L99" s="238"/>
      <c r="M99" s="237"/>
      <c r="N99" s="235"/>
      <c r="O99" s="374">
        <f>+ROUND(+F99+I99+L99,0)</f>
        <v>0</v>
      </c>
      <c r="P99" s="387">
        <f>+ROUND(+G99+J99+M99,0)</f>
        <v>0</v>
      </c>
      <c r="Q99" s="31"/>
      <c r="R99" s="581" t="s">
        <v>212</v>
      </c>
      <c r="S99" s="582"/>
      <c r="T99" s="58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 x14ac:dyDescent="0.25">
      <c r="A100" s="94"/>
      <c r="B100" s="201" t="s">
        <v>98</v>
      </c>
      <c r="C100" s="161"/>
      <c r="D100" s="162"/>
      <c r="E100" s="15"/>
      <c r="F100" s="242"/>
      <c r="G100" s="241"/>
      <c r="H100" s="15"/>
      <c r="I100" s="242"/>
      <c r="J100" s="241"/>
      <c r="K100" s="235"/>
      <c r="L100" s="242"/>
      <c r="M100" s="241"/>
      <c r="N100" s="235"/>
      <c r="O100" s="370">
        <f>+ROUND(+F100+I100+L100,0)</f>
        <v>0</v>
      </c>
      <c r="P100" s="393">
        <f>+ROUND(+G100+J100+M100,0)</f>
        <v>0</v>
      </c>
      <c r="Q100" s="31"/>
      <c r="R100" s="567" t="s">
        <v>213</v>
      </c>
      <c r="S100" s="568"/>
      <c r="T100" s="56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 x14ac:dyDescent="0.25">
      <c r="A101" s="94"/>
      <c r="B101" s="151" t="s">
        <v>142</v>
      </c>
      <c r="C101" s="152"/>
      <c r="D101" s="153"/>
      <c r="E101" s="15"/>
      <c r="F101" s="244">
        <f>+ROUND(+SUM(F99:F100),0)</f>
        <v>0</v>
      </c>
      <c r="G101" s="243">
        <f>+ROUND(+SUM(G99:G100),0)</f>
        <v>0</v>
      </c>
      <c r="H101" s="15"/>
      <c r="I101" s="244">
        <f>+ROUND(+SUM(I99:I100),0)</f>
        <v>0</v>
      </c>
      <c r="J101" s="243">
        <f>+ROUND(+SUM(J99:J100),0)</f>
        <v>0</v>
      </c>
      <c r="K101" s="235"/>
      <c r="L101" s="244">
        <f>+ROUND(+SUM(L99:L100),0)</f>
        <v>0</v>
      </c>
      <c r="M101" s="243">
        <f>+ROUND(+SUM(M99:M100),0)</f>
        <v>0</v>
      </c>
      <c r="N101" s="235"/>
      <c r="O101" s="371">
        <f>+ROUND(+SUM(O99:O100),0)</f>
        <v>0</v>
      </c>
      <c r="P101" s="372">
        <f>+ROUND(+SUM(P99:P100),0)</f>
        <v>0</v>
      </c>
      <c r="Q101" s="31"/>
      <c r="R101" s="575" t="s">
        <v>214</v>
      </c>
      <c r="S101" s="576"/>
      <c r="T101" s="577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 x14ac:dyDescent="0.25">
      <c r="A102" s="94"/>
      <c r="B102" s="187"/>
      <c r="C102" s="166"/>
      <c r="D102" s="167"/>
      <c r="E102" s="15"/>
      <c r="F102" s="264"/>
      <c r="G102" s="263"/>
      <c r="H102" s="15"/>
      <c r="I102" s="264"/>
      <c r="J102" s="263"/>
      <c r="K102" s="235"/>
      <c r="L102" s="264"/>
      <c r="M102" s="263"/>
      <c r="N102" s="235"/>
      <c r="O102" s="374"/>
      <c r="P102" s="387"/>
      <c r="Q102" s="31"/>
      <c r="R102" s="327"/>
      <c r="S102" s="328"/>
      <c r="T102" s="32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 x14ac:dyDescent="0.3">
      <c r="A103" s="94"/>
      <c r="B103" s="213" t="s">
        <v>108</v>
      </c>
      <c r="C103" s="188"/>
      <c r="D103" s="189"/>
      <c r="E103" s="15"/>
      <c r="F103" s="266">
        <f>+ROUND(F91+F97+F101,0)</f>
        <v>0</v>
      </c>
      <c r="G103" s="265">
        <f>+ROUND(G91+G97+G101,0)</f>
        <v>0</v>
      </c>
      <c r="H103" s="15"/>
      <c r="I103" s="266">
        <f>+ROUND(I91+I97+I101,0)</f>
        <v>0</v>
      </c>
      <c r="J103" s="265">
        <f>+ROUND(J91+J97+J101,0)</f>
        <v>0</v>
      </c>
      <c r="K103" s="235"/>
      <c r="L103" s="266">
        <f>+ROUND(L91+L97+L101,0)</f>
        <v>0</v>
      </c>
      <c r="M103" s="265">
        <f>+ROUND(M91+M97+M101,0)</f>
        <v>0</v>
      </c>
      <c r="N103" s="235"/>
      <c r="O103" s="388">
        <f>+ROUND(O91+O97+O101,0)</f>
        <v>0</v>
      </c>
      <c r="P103" s="389">
        <f>+ROUND(P91+P97+P101,0)</f>
        <v>0</v>
      </c>
      <c r="Q103" s="113"/>
      <c r="R103" s="605" t="s">
        <v>215</v>
      </c>
      <c r="S103" s="606"/>
      <c r="T103" s="607"/>
      <c r="U103" s="34"/>
      <c r="V103" s="2"/>
      <c r="W103" s="84" t="s">
        <v>51</v>
      </c>
      <c r="X103" s="85"/>
      <c r="Y103" s="2"/>
      <c r="Z103" s="2"/>
      <c r="AA103" s="2"/>
      <c r="AB103" s="2"/>
      <c r="AC103" s="2"/>
      <c r="AD103" s="2"/>
    </row>
    <row r="104" spans="1:30" s="3" customFormat="1" ht="15.75" x14ac:dyDescent="0.25">
      <c r="A104" s="94"/>
      <c r="B104" s="202" t="s">
        <v>106</v>
      </c>
      <c r="C104" s="143"/>
      <c r="D104" s="144"/>
      <c r="E104" s="15"/>
      <c r="F104" s="246"/>
      <c r="G104" s="236"/>
      <c r="H104" s="15"/>
      <c r="I104" s="246"/>
      <c r="J104" s="236"/>
      <c r="K104" s="235"/>
      <c r="L104" s="246"/>
      <c r="M104" s="236"/>
      <c r="N104" s="235"/>
      <c r="O104" s="375"/>
      <c r="P104" s="368"/>
      <c r="Q104" s="31"/>
      <c r="R104" s="345" t="s">
        <v>106</v>
      </c>
      <c r="S104" s="304"/>
      <c r="T104" s="34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 x14ac:dyDescent="0.25">
      <c r="A105" s="94"/>
      <c r="B105" s="203" t="s">
        <v>89</v>
      </c>
      <c r="C105" s="157"/>
      <c r="D105" s="158"/>
      <c r="E105" s="15"/>
      <c r="F105" s="264"/>
      <c r="G105" s="263"/>
      <c r="H105" s="15"/>
      <c r="I105" s="264"/>
      <c r="J105" s="263"/>
      <c r="K105" s="235"/>
      <c r="L105" s="264"/>
      <c r="M105" s="263"/>
      <c r="N105" s="235"/>
      <c r="O105" s="374"/>
      <c r="P105" s="387"/>
      <c r="Q105" s="31"/>
      <c r="R105" s="347" t="s">
        <v>89</v>
      </c>
      <c r="S105" s="348"/>
      <c r="T105" s="34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 x14ac:dyDescent="0.25">
      <c r="A106" s="94"/>
      <c r="B106" s="200" t="s">
        <v>100</v>
      </c>
      <c r="C106" s="159"/>
      <c r="D106" s="160"/>
      <c r="E106" s="15"/>
      <c r="F106" s="240"/>
      <c r="G106" s="239"/>
      <c r="H106" s="15"/>
      <c r="I106" s="240"/>
      <c r="J106" s="239"/>
      <c r="K106" s="235"/>
      <c r="L106" s="240"/>
      <c r="M106" s="239"/>
      <c r="N106" s="235"/>
      <c r="O106" s="369">
        <f>+ROUND(+F106+I106+L106,0)</f>
        <v>0</v>
      </c>
      <c r="P106" s="421">
        <f>+ROUND(+G106+J106+M106,0)</f>
        <v>0</v>
      </c>
      <c r="Q106" s="31"/>
      <c r="R106" s="581" t="s">
        <v>216</v>
      </c>
      <c r="S106" s="582"/>
      <c r="T106" s="58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 x14ac:dyDescent="0.25">
      <c r="A107" s="94"/>
      <c r="B107" s="201" t="s">
        <v>101</v>
      </c>
      <c r="C107" s="161"/>
      <c r="D107" s="162"/>
      <c r="E107" s="15"/>
      <c r="F107" s="242"/>
      <c r="G107" s="241"/>
      <c r="H107" s="15"/>
      <c r="I107" s="242"/>
      <c r="J107" s="241"/>
      <c r="K107" s="235"/>
      <c r="L107" s="242"/>
      <c r="M107" s="241"/>
      <c r="N107" s="235"/>
      <c r="O107" s="370">
        <f>+ROUND(+F107+I107+L107,0)</f>
        <v>0</v>
      </c>
      <c r="P107" s="393">
        <f>+ROUND(+G107+J107+M107,0)</f>
        <v>0</v>
      </c>
      <c r="Q107" s="31"/>
      <c r="R107" s="567" t="s">
        <v>217</v>
      </c>
      <c r="S107" s="568"/>
      <c r="T107" s="56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 x14ac:dyDescent="0.25">
      <c r="A108" s="94"/>
      <c r="B108" s="154" t="s">
        <v>143</v>
      </c>
      <c r="C108" s="155"/>
      <c r="D108" s="156"/>
      <c r="E108" s="15"/>
      <c r="F108" s="270">
        <f>+ROUND(+SUM(F106:F107),0)</f>
        <v>0</v>
      </c>
      <c r="G108" s="269">
        <f>+ROUND(+SUM(G106:G107),0)</f>
        <v>0</v>
      </c>
      <c r="H108" s="15"/>
      <c r="I108" s="270">
        <f>+ROUND(+SUM(I106:I107),0)</f>
        <v>0</v>
      </c>
      <c r="J108" s="269">
        <f>+ROUND(+SUM(J106:J107),0)</f>
        <v>0</v>
      </c>
      <c r="K108" s="235"/>
      <c r="L108" s="270">
        <f>+ROUND(+SUM(L106:L107),0)</f>
        <v>0</v>
      </c>
      <c r="M108" s="269">
        <f>+ROUND(+SUM(M106:M107),0)</f>
        <v>0</v>
      </c>
      <c r="N108" s="235"/>
      <c r="O108" s="390">
        <f>+ROUND(+SUM(O106:O107),0)</f>
        <v>0</v>
      </c>
      <c r="P108" s="391">
        <f>+ROUND(+SUM(P106:P107),0)</f>
        <v>0</v>
      </c>
      <c r="Q108" s="31"/>
      <c r="R108" s="575" t="s">
        <v>218</v>
      </c>
      <c r="S108" s="576"/>
      <c r="T108" s="577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 x14ac:dyDescent="0.25">
      <c r="A109" s="94"/>
      <c r="B109" s="204" t="s">
        <v>93</v>
      </c>
      <c r="C109" s="128"/>
      <c r="D109" s="132"/>
      <c r="E109" s="15"/>
      <c r="F109" s="245"/>
      <c r="G109" s="234"/>
      <c r="H109" s="15"/>
      <c r="I109" s="245"/>
      <c r="J109" s="234"/>
      <c r="K109" s="235"/>
      <c r="L109" s="245"/>
      <c r="M109" s="234"/>
      <c r="N109" s="235"/>
      <c r="O109" s="373"/>
      <c r="P109" s="366"/>
      <c r="Q109" s="31"/>
      <c r="R109" s="350" t="s">
        <v>93</v>
      </c>
      <c r="S109" s="305"/>
      <c r="T109" s="35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 x14ac:dyDescent="0.25">
      <c r="A110" s="94"/>
      <c r="B110" s="205" t="s">
        <v>102</v>
      </c>
      <c r="C110" s="163"/>
      <c r="D110" s="164"/>
      <c r="E110" s="15"/>
      <c r="F110" s="238"/>
      <c r="G110" s="237"/>
      <c r="H110" s="15"/>
      <c r="I110" s="238"/>
      <c r="J110" s="237"/>
      <c r="K110" s="235"/>
      <c r="L110" s="238"/>
      <c r="M110" s="237"/>
      <c r="N110" s="235"/>
      <c r="O110" s="374">
        <f>+ROUND(+F110+I110+L110,0)</f>
        <v>0</v>
      </c>
      <c r="P110" s="387">
        <f>+ROUND(+G110+J110+M110,0)</f>
        <v>0</v>
      </c>
      <c r="Q110" s="31"/>
      <c r="R110" s="587" t="s">
        <v>219</v>
      </c>
      <c r="S110" s="588"/>
      <c r="T110" s="589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 x14ac:dyDescent="0.25">
      <c r="A111" s="94"/>
      <c r="B111" s="201" t="s">
        <v>237</v>
      </c>
      <c r="C111" s="161"/>
      <c r="D111" s="162"/>
      <c r="E111" s="15"/>
      <c r="F111" s="242"/>
      <c r="G111" s="241"/>
      <c r="H111" s="15"/>
      <c r="I111" s="242"/>
      <c r="J111" s="241"/>
      <c r="K111" s="235"/>
      <c r="L111" s="242"/>
      <c r="M111" s="241"/>
      <c r="N111" s="235"/>
      <c r="O111" s="370">
        <f>+ROUND(+F111+I111+L111,0)</f>
        <v>0</v>
      </c>
      <c r="P111" s="393">
        <f>+ROUND(+G111+J111+M111,0)</f>
        <v>0</v>
      </c>
      <c r="Q111" s="31"/>
      <c r="R111" s="590" t="s">
        <v>220</v>
      </c>
      <c r="S111" s="591"/>
      <c r="T111" s="592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 x14ac:dyDescent="0.25">
      <c r="A112" s="94"/>
      <c r="B112" s="154" t="s">
        <v>144</v>
      </c>
      <c r="C112" s="155"/>
      <c r="D112" s="156"/>
      <c r="E112" s="15"/>
      <c r="F112" s="270">
        <f>+ROUND(+SUM(F110:F111),0)</f>
        <v>0</v>
      </c>
      <c r="G112" s="269">
        <f>+ROUND(+SUM(G110:G111),0)</f>
        <v>0</v>
      </c>
      <c r="H112" s="15"/>
      <c r="I112" s="270">
        <f>+ROUND(+SUM(I110:I111),0)</f>
        <v>0</v>
      </c>
      <c r="J112" s="269">
        <f>+ROUND(+SUM(J110:J111),0)</f>
        <v>0</v>
      </c>
      <c r="K112" s="235"/>
      <c r="L112" s="270">
        <f>+ROUND(+SUM(L110:L111),0)</f>
        <v>0</v>
      </c>
      <c r="M112" s="269">
        <f>+ROUND(+SUM(M110:M111),0)</f>
        <v>0</v>
      </c>
      <c r="N112" s="235"/>
      <c r="O112" s="390">
        <f>+ROUND(+SUM(O110:O111),0)</f>
        <v>0</v>
      </c>
      <c r="P112" s="391">
        <f>+ROUND(+SUM(P110:P111),0)</f>
        <v>0</v>
      </c>
      <c r="Q112" s="31"/>
      <c r="R112" s="575" t="s">
        <v>221</v>
      </c>
      <c r="S112" s="576"/>
      <c r="T112" s="577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 x14ac:dyDescent="0.25">
      <c r="A113" s="94"/>
      <c r="B113" s="204" t="s">
        <v>90</v>
      </c>
      <c r="C113" s="128"/>
      <c r="D113" s="132"/>
      <c r="E113" s="15"/>
      <c r="F113" s="245"/>
      <c r="G113" s="234"/>
      <c r="H113" s="15"/>
      <c r="I113" s="245"/>
      <c r="J113" s="234"/>
      <c r="K113" s="235"/>
      <c r="L113" s="245"/>
      <c r="M113" s="234"/>
      <c r="N113" s="235"/>
      <c r="O113" s="373"/>
      <c r="P113" s="366"/>
      <c r="Q113" s="31"/>
      <c r="R113" s="350" t="s">
        <v>90</v>
      </c>
      <c r="S113" s="305"/>
      <c r="T113" s="35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 x14ac:dyDescent="0.25">
      <c r="A114" s="94"/>
      <c r="B114" s="205" t="s">
        <v>103</v>
      </c>
      <c r="C114" s="163"/>
      <c r="D114" s="164"/>
      <c r="E114" s="15"/>
      <c r="F114" s="238"/>
      <c r="G114" s="237"/>
      <c r="H114" s="15"/>
      <c r="I114" s="238"/>
      <c r="J114" s="237"/>
      <c r="K114" s="235"/>
      <c r="L114" s="238"/>
      <c r="M114" s="237"/>
      <c r="N114" s="235"/>
      <c r="O114" s="374">
        <f>+ROUND(+F114+I114+L114,0)</f>
        <v>0</v>
      </c>
      <c r="P114" s="387">
        <f>+ROUND(+G114+J114+M114,0)</f>
        <v>0</v>
      </c>
      <c r="Q114" s="31"/>
      <c r="R114" s="581" t="s">
        <v>222</v>
      </c>
      <c r="S114" s="582"/>
      <c r="T114" s="58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 x14ac:dyDescent="0.25">
      <c r="A115" s="94"/>
      <c r="B115" s="201" t="s">
        <v>104</v>
      </c>
      <c r="C115" s="161"/>
      <c r="D115" s="162"/>
      <c r="E115" s="15"/>
      <c r="F115" s="242"/>
      <c r="G115" s="241"/>
      <c r="H115" s="15"/>
      <c r="I115" s="242"/>
      <c r="J115" s="241"/>
      <c r="K115" s="235"/>
      <c r="L115" s="242"/>
      <c r="M115" s="241"/>
      <c r="N115" s="235"/>
      <c r="O115" s="370">
        <f>+ROUND(+F115+I115+L115,0)</f>
        <v>0</v>
      </c>
      <c r="P115" s="393">
        <f>+ROUND(+G115+J115+M115,0)</f>
        <v>0</v>
      </c>
      <c r="Q115" s="31"/>
      <c r="R115" s="567" t="s">
        <v>223</v>
      </c>
      <c r="S115" s="568"/>
      <c r="T115" s="56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 x14ac:dyDescent="0.25">
      <c r="A116" s="94"/>
      <c r="B116" s="154" t="s">
        <v>145</v>
      </c>
      <c r="C116" s="155"/>
      <c r="D116" s="156"/>
      <c r="E116" s="15"/>
      <c r="F116" s="270">
        <f>+ROUND(+SUM(F114:F115),0)</f>
        <v>0</v>
      </c>
      <c r="G116" s="269">
        <f>+ROUND(+SUM(G114:G115),0)</f>
        <v>0</v>
      </c>
      <c r="H116" s="15"/>
      <c r="I116" s="270">
        <f>+ROUND(+SUM(I114:I115),0)</f>
        <v>0</v>
      </c>
      <c r="J116" s="269">
        <f>+ROUND(+SUM(J114:J115),0)</f>
        <v>0</v>
      </c>
      <c r="K116" s="235"/>
      <c r="L116" s="270">
        <f>+ROUND(+SUM(L114:L115),0)</f>
        <v>0</v>
      </c>
      <c r="M116" s="269">
        <f>+ROUND(+SUM(M114:M115),0)</f>
        <v>0</v>
      </c>
      <c r="N116" s="235"/>
      <c r="O116" s="390">
        <f>+ROUND(+SUM(O114:O115),0)</f>
        <v>0</v>
      </c>
      <c r="P116" s="391">
        <f>+ROUND(+SUM(P114:P115),0)</f>
        <v>0</v>
      </c>
      <c r="Q116" s="31"/>
      <c r="R116" s="575" t="s">
        <v>224</v>
      </c>
      <c r="S116" s="576"/>
      <c r="T116" s="577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 x14ac:dyDescent="0.25">
      <c r="A117" s="94"/>
      <c r="B117" s="204" t="s">
        <v>94</v>
      </c>
      <c r="C117" s="128"/>
      <c r="D117" s="132"/>
      <c r="E117" s="15"/>
      <c r="F117" s="246"/>
      <c r="G117" s="236"/>
      <c r="H117" s="15"/>
      <c r="I117" s="246"/>
      <c r="J117" s="236"/>
      <c r="K117" s="235"/>
      <c r="L117" s="246"/>
      <c r="M117" s="236"/>
      <c r="N117" s="235"/>
      <c r="O117" s="375"/>
      <c r="P117" s="368"/>
      <c r="Q117" s="31"/>
      <c r="R117" s="350" t="s">
        <v>94</v>
      </c>
      <c r="S117" s="305"/>
      <c r="T117" s="35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 x14ac:dyDescent="0.25">
      <c r="A118" s="94"/>
      <c r="B118" s="205" t="s">
        <v>123</v>
      </c>
      <c r="C118" s="163"/>
      <c r="D118" s="164"/>
      <c r="E118" s="15"/>
      <c r="F118" s="268"/>
      <c r="G118" s="267"/>
      <c r="H118" s="15"/>
      <c r="I118" s="268"/>
      <c r="J118" s="267"/>
      <c r="K118" s="235"/>
      <c r="L118" s="268"/>
      <c r="M118" s="267"/>
      <c r="N118" s="235"/>
      <c r="O118" s="375">
        <f>+ROUND(+F118+I118+L118,0)</f>
        <v>0</v>
      </c>
      <c r="P118" s="368">
        <f>+ROUND(+G118+J118+M118,0)</f>
        <v>0</v>
      </c>
      <c r="Q118" s="31"/>
      <c r="R118" s="581" t="s">
        <v>225</v>
      </c>
      <c r="S118" s="582"/>
      <c r="T118" s="58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 x14ac:dyDescent="0.25">
      <c r="A119" s="94"/>
      <c r="B119" s="201" t="s">
        <v>124</v>
      </c>
      <c r="C119" s="161"/>
      <c r="D119" s="162"/>
      <c r="E119" s="15"/>
      <c r="F119" s="242"/>
      <c r="G119" s="241"/>
      <c r="H119" s="15"/>
      <c r="I119" s="242"/>
      <c r="J119" s="241"/>
      <c r="K119" s="235"/>
      <c r="L119" s="242"/>
      <c r="M119" s="241"/>
      <c r="N119" s="235"/>
      <c r="O119" s="370">
        <f>+ROUND(+F119+I119+L119,0)</f>
        <v>0</v>
      </c>
      <c r="P119" s="393">
        <f>+ROUND(+G119+J119+M119,0)</f>
        <v>0</v>
      </c>
      <c r="Q119" s="31"/>
      <c r="R119" s="567" t="s">
        <v>226</v>
      </c>
      <c r="S119" s="568"/>
      <c r="T119" s="56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 x14ac:dyDescent="0.25">
      <c r="A120" s="94"/>
      <c r="B120" s="154" t="s">
        <v>146</v>
      </c>
      <c r="C120" s="155"/>
      <c r="D120" s="156"/>
      <c r="E120" s="15"/>
      <c r="F120" s="270">
        <f>+ROUND(+SUM(F118:F119),0)</f>
        <v>0</v>
      </c>
      <c r="G120" s="269">
        <f>+ROUND(+SUM(G118:G119),0)</f>
        <v>0</v>
      </c>
      <c r="H120" s="15"/>
      <c r="I120" s="270">
        <f>+ROUND(+SUM(I118:I119),0)</f>
        <v>0</v>
      </c>
      <c r="J120" s="269">
        <f>+ROUND(+SUM(J118:J119),0)</f>
        <v>0</v>
      </c>
      <c r="K120" s="235"/>
      <c r="L120" s="270">
        <f>+ROUND(+SUM(L118:L119),0)</f>
        <v>0</v>
      </c>
      <c r="M120" s="269">
        <f>+ROUND(+SUM(M118:M119),0)</f>
        <v>0</v>
      </c>
      <c r="N120" s="235"/>
      <c r="O120" s="390">
        <f>+ROUND(+SUM(O118:O119),0)</f>
        <v>0</v>
      </c>
      <c r="P120" s="391">
        <f>+ROUND(+SUM(P118:P119),0)</f>
        <v>0</v>
      </c>
      <c r="Q120" s="31"/>
      <c r="R120" s="575" t="s">
        <v>227</v>
      </c>
      <c r="S120" s="576"/>
      <c r="T120" s="577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 x14ac:dyDescent="0.25">
      <c r="A121" s="94"/>
      <c r="B121" s="176"/>
      <c r="C121" s="177"/>
      <c r="D121" s="178"/>
      <c r="E121" s="15"/>
      <c r="F121" s="276"/>
      <c r="G121" s="275"/>
      <c r="H121" s="15"/>
      <c r="I121" s="276"/>
      <c r="J121" s="275"/>
      <c r="K121" s="235"/>
      <c r="L121" s="276"/>
      <c r="M121" s="275"/>
      <c r="N121" s="235"/>
      <c r="O121" s="370"/>
      <c r="P121" s="393"/>
      <c r="Q121" s="31"/>
      <c r="R121" s="333"/>
      <c r="S121" s="334"/>
      <c r="T121" s="33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 x14ac:dyDescent="0.3">
      <c r="A122" s="94"/>
      <c r="B122" s="215" t="s">
        <v>148</v>
      </c>
      <c r="C122" s="190"/>
      <c r="D122" s="191"/>
      <c r="E122" s="15"/>
      <c r="F122" s="277">
        <f>+ROUND(F108+F112+F116+F120,0)</f>
        <v>0</v>
      </c>
      <c r="G122" s="280">
        <f>+ROUND(G108+G112+G116+G120,0)</f>
        <v>0</v>
      </c>
      <c r="H122" s="15"/>
      <c r="I122" s="277">
        <f>+ROUND(I108+I112+I116+I120,0)</f>
        <v>0</v>
      </c>
      <c r="J122" s="280">
        <f>+ROUND(J108+J112+J116+J120,0)</f>
        <v>0</v>
      </c>
      <c r="K122" s="235"/>
      <c r="L122" s="277">
        <f>+ROUND(L108+L112+L116+L120,0)</f>
        <v>0</v>
      </c>
      <c r="M122" s="280">
        <f>+ROUND(M108+M112+M116+M120,0)</f>
        <v>0</v>
      </c>
      <c r="N122" s="235"/>
      <c r="O122" s="394">
        <f>+ROUND(O108+O112+O116+O120,0)</f>
        <v>0</v>
      </c>
      <c r="P122" s="401">
        <f>+ROUND(P108+P112+P116+P120,0)</f>
        <v>0</v>
      </c>
      <c r="Q122" s="31"/>
      <c r="R122" s="578" t="s">
        <v>228</v>
      </c>
      <c r="S122" s="579"/>
      <c r="T122" s="58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 x14ac:dyDescent="0.25">
      <c r="A123" s="94"/>
      <c r="B123" s="202" t="s">
        <v>121</v>
      </c>
      <c r="C123" s="143"/>
      <c r="D123" s="144"/>
      <c r="E123" s="15"/>
      <c r="F123" s="246"/>
      <c r="G123" s="236"/>
      <c r="H123" s="15"/>
      <c r="I123" s="246"/>
      <c r="J123" s="236"/>
      <c r="K123" s="235"/>
      <c r="L123" s="246"/>
      <c r="M123" s="236"/>
      <c r="N123" s="235"/>
      <c r="O123" s="375"/>
      <c r="P123" s="368"/>
      <c r="Q123" s="31"/>
      <c r="R123" s="345" t="s">
        <v>121</v>
      </c>
      <c r="S123" s="304"/>
      <c r="T123" s="34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 x14ac:dyDescent="0.25">
      <c r="A124" s="94"/>
      <c r="B124" s="205" t="s">
        <v>92</v>
      </c>
      <c r="C124" s="163"/>
      <c r="D124" s="164"/>
      <c r="E124" s="15"/>
      <c r="F124" s="238"/>
      <c r="G124" s="237"/>
      <c r="H124" s="15"/>
      <c r="I124" s="238"/>
      <c r="J124" s="237"/>
      <c r="K124" s="235"/>
      <c r="L124" s="238"/>
      <c r="M124" s="237"/>
      <c r="N124" s="235"/>
      <c r="O124" s="374">
        <f t="shared" ref="O124:P128" si="7">+ROUND(+F124+I124+L124,0)</f>
        <v>0</v>
      </c>
      <c r="P124" s="387">
        <f t="shared" si="7"/>
        <v>0</v>
      </c>
      <c r="Q124" s="31"/>
      <c r="R124" s="581" t="s">
        <v>229</v>
      </c>
      <c r="S124" s="582"/>
      <c r="T124" s="583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 x14ac:dyDescent="0.25">
      <c r="A125" s="94"/>
      <c r="B125" s="200" t="s">
        <v>122</v>
      </c>
      <c r="C125" s="159"/>
      <c r="D125" s="160"/>
      <c r="E125" s="15"/>
      <c r="F125" s="242">
        <v>6808</v>
      </c>
      <c r="G125" s="241">
        <v>-7782</v>
      </c>
      <c r="H125" s="15"/>
      <c r="I125" s="242">
        <v>-6808</v>
      </c>
      <c r="J125" s="241">
        <v>7782</v>
      </c>
      <c r="K125" s="235"/>
      <c r="L125" s="242"/>
      <c r="M125" s="241"/>
      <c r="N125" s="235"/>
      <c r="O125" s="370">
        <f t="shared" si="7"/>
        <v>0</v>
      </c>
      <c r="P125" s="393">
        <f t="shared" si="7"/>
        <v>0</v>
      </c>
      <c r="Q125" s="31"/>
      <c r="R125" s="567" t="s">
        <v>230</v>
      </c>
      <c r="S125" s="568"/>
      <c r="T125" s="56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 x14ac:dyDescent="0.25">
      <c r="A126" s="94"/>
      <c r="B126" s="200" t="s">
        <v>152</v>
      </c>
      <c r="C126" s="159"/>
      <c r="D126" s="160"/>
      <c r="E126" s="15"/>
      <c r="F126" s="242"/>
      <c r="G126" s="241"/>
      <c r="H126" s="15"/>
      <c r="I126" s="242"/>
      <c r="J126" s="241"/>
      <c r="K126" s="235"/>
      <c r="L126" s="242"/>
      <c r="M126" s="241"/>
      <c r="N126" s="235"/>
      <c r="O126" s="370">
        <f t="shared" si="7"/>
        <v>0</v>
      </c>
      <c r="P126" s="393">
        <f t="shared" si="7"/>
        <v>0</v>
      </c>
      <c r="Q126" s="31"/>
      <c r="R126" s="596" t="s">
        <v>298</v>
      </c>
      <c r="S126" s="597"/>
      <c r="T126" s="598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 x14ac:dyDescent="0.25">
      <c r="A127" s="94"/>
      <c r="B127" s="517" t="s">
        <v>291</v>
      </c>
      <c r="C127" s="515"/>
      <c r="D127" s="516"/>
      <c r="E127" s="15"/>
      <c r="F127" s="526"/>
      <c r="G127" s="527"/>
      <c r="H127" s="15"/>
      <c r="I127" s="524"/>
      <c r="J127" s="525"/>
      <c r="K127" s="235"/>
      <c r="L127" s="524"/>
      <c r="M127" s="525"/>
      <c r="N127" s="235"/>
      <c r="O127" s="522"/>
      <c r="P127" s="523"/>
      <c r="Q127" s="31"/>
      <c r="R127" s="564" t="s">
        <v>292</v>
      </c>
      <c r="S127" s="565"/>
      <c r="T127" s="566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 x14ac:dyDescent="0.25">
      <c r="A128" s="94"/>
      <c r="B128" s="218" t="s">
        <v>125</v>
      </c>
      <c r="C128" s="181"/>
      <c r="D128" s="182"/>
      <c r="E128" s="15"/>
      <c r="F128" s="518"/>
      <c r="G128" s="519"/>
      <c r="H128" s="15"/>
      <c r="I128" s="518"/>
      <c r="J128" s="519"/>
      <c r="K128" s="235"/>
      <c r="L128" s="518"/>
      <c r="M128" s="519"/>
      <c r="N128" s="235"/>
      <c r="O128" s="520">
        <f t="shared" si="7"/>
        <v>0</v>
      </c>
      <c r="P128" s="521">
        <f t="shared" si="7"/>
        <v>0</v>
      </c>
      <c r="Q128" s="31"/>
      <c r="R128" s="599" t="s">
        <v>231</v>
      </c>
      <c r="S128" s="600"/>
      <c r="T128" s="601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 x14ac:dyDescent="0.3">
      <c r="A129" s="94"/>
      <c r="B129" s="216" t="s">
        <v>238</v>
      </c>
      <c r="C129" s="149"/>
      <c r="D129" s="150"/>
      <c r="E129" s="15"/>
      <c r="F129" s="279">
        <f>+ROUND(+SUM(F124,F125,F126,F128),0)</f>
        <v>6808</v>
      </c>
      <c r="G129" s="278">
        <f>+ROUND(+SUM(G124,G125,G126,G128),0)</f>
        <v>-7782</v>
      </c>
      <c r="H129" s="15"/>
      <c r="I129" s="279">
        <f>+ROUND(+SUM(I124,I125,I126,I128),0)</f>
        <v>-6808</v>
      </c>
      <c r="J129" s="278">
        <f>+ROUND(+SUM(J124,J125,J126,J128),0)</f>
        <v>7782</v>
      </c>
      <c r="K129" s="235"/>
      <c r="L129" s="279">
        <f>+ROUND(+SUM(L124,L125,L126,L128),0)</f>
        <v>0</v>
      </c>
      <c r="M129" s="278">
        <f>+ROUND(+SUM(M124,M125,M126,M128),0)</f>
        <v>0</v>
      </c>
      <c r="N129" s="235"/>
      <c r="O129" s="395">
        <f>+ROUND(+SUM(O124,O125,O126,O128),0)</f>
        <v>0</v>
      </c>
      <c r="P129" s="396">
        <f>+ROUND(+SUM(P124,P125,P126,P128),0)</f>
        <v>0</v>
      </c>
      <c r="Q129" s="31"/>
      <c r="R129" s="593" t="s">
        <v>232</v>
      </c>
      <c r="S129" s="594"/>
      <c r="T129" s="595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 x14ac:dyDescent="0.25">
      <c r="A130" s="94"/>
      <c r="B130" s="202" t="s">
        <v>107</v>
      </c>
      <c r="C130" s="143"/>
      <c r="D130" s="144"/>
      <c r="E130" s="15"/>
      <c r="F130" s="246"/>
      <c r="G130" s="236"/>
      <c r="H130" s="15"/>
      <c r="I130" s="246"/>
      <c r="J130" s="236"/>
      <c r="K130" s="235"/>
      <c r="L130" s="246"/>
      <c r="M130" s="236"/>
      <c r="N130" s="235"/>
      <c r="O130" s="375"/>
      <c r="P130" s="368"/>
      <c r="Q130" s="31"/>
      <c r="R130" s="345" t="s">
        <v>107</v>
      </c>
      <c r="S130" s="304"/>
      <c r="T130" s="34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 x14ac:dyDescent="0.25">
      <c r="A131" s="94"/>
      <c r="B131" s="205" t="s">
        <v>110</v>
      </c>
      <c r="C131" s="163"/>
      <c r="D131" s="164"/>
      <c r="E131" s="15"/>
      <c r="F131" s="238"/>
      <c r="G131" s="237"/>
      <c r="H131" s="15"/>
      <c r="I131" s="238"/>
      <c r="J131" s="237"/>
      <c r="K131" s="235"/>
      <c r="L131" s="238"/>
      <c r="M131" s="237"/>
      <c r="N131" s="235"/>
      <c r="O131" s="374">
        <f t="shared" ref="O131:P133" si="8">+ROUND(+F131+I131+L131,0)</f>
        <v>0</v>
      </c>
      <c r="P131" s="387">
        <f t="shared" si="8"/>
        <v>0</v>
      </c>
      <c r="Q131" s="31"/>
      <c r="R131" s="581" t="s">
        <v>233</v>
      </c>
      <c r="S131" s="582"/>
      <c r="T131" s="583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 x14ac:dyDescent="0.25">
      <c r="A132" s="94"/>
      <c r="B132" s="465" t="s">
        <v>118</v>
      </c>
      <c r="C132" s="159"/>
      <c r="D132" s="160"/>
      <c r="E132" s="15"/>
      <c r="F132" s="242"/>
      <c r="G132" s="241"/>
      <c r="H132" s="15"/>
      <c r="I132" s="242"/>
      <c r="J132" s="241"/>
      <c r="K132" s="235"/>
      <c r="L132" s="242"/>
      <c r="M132" s="241"/>
      <c r="N132" s="235"/>
      <c r="O132" s="370">
        <f t="shared" si="8"/>
        <v>0</v>
      </c>
      <c r="P132" s="393">
        <f t="shared" si="8"/>
        <v>0</v>
      </c>
      <c r="Q132" s="31"/>
      <c r="R132" s="567" t="s">
        <v>234</v>
      </c>
      <c r="S132" s="568"/>
      <c r="T132" s="56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 x14ac:dyDescent="0.25">
      <c r="A133" s="94"/>
      <c r="B133" s="219" t="s">
        <v>117</v>
      </c>
      <c r="C133" s="183"/>
      <c r="D133" s="184"/>
      <c r="E133" s="15"/>
      <c r="F133" s="242">
        <v>136370</v>
      </c>
      <c r="G133" s="241"/>
      <c r="H133" s="15"/>
      <c r="I133" s="242"/>
      <c r="J133" s="241"/>
      <c r="K133" s="235"/>
      <c r="L133" s="242">
        <v>420</v>
      </c>
      <c r="M133" s="241"/>
      <c r="N133" s="235"/>
      <c r="O133" s="370">
        <f t="shared" si="8"/>
        <v>136790</v>
      </c>
      <c r="P133" s="393">
        <f t="shared" si="8"/>
        <v>0</v>
      </c>
      <c r="Q133" s="31"/>
      <c r="R133" s="584" t="s">
        <v>235</v>
      </c>
      <c r="S133" s="585"/>
      <c r="T133" s="58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 x14ac:dyDescent="0.3">
      <c r="A134" s="94"/>
      <c r="B134" s="220" t="s">
        <v>119</v>
      </c>
      <c r="C134" s="185"/>
      <c r="D134" s="186"/>
      <c r="E134" s="15"/>
      <c r="F134" s="284">
        <f>+ROUND(+F133-F131-F132,0)</f>
        <v>136370</v>
      </c>
      <c r="G134" s="283">
        <f>+ROUND(+G133-G131-G132,0)</f>
        <v>0</v>
      </c>
      <c r="H134" s="15"/>
      <c r="I134" s="284">
        <f>+ROUND(+I133-I131-I132,0)</f>
        <v>0</v>
      </c>
      <c r="J134" s="283">
        <f>+ROUND(+J133-J131-J132,0)</f>
        <v>0</v>
      </c>
      <c r="K134" s="235"/>
      <c r="L134" s="284">
        <f>+ROUND(+L133-L131-L132,0)</f>
        <v>420</v>
      </c>
      <c r="M134" s="283">
        <f>+ROUND(+M133-M131-M132,0)</f>
        <v>0</v>
      </c>
      <c r="N134" s="235"/>
      <c r="O134" s="403">
        <f>+ROUND(+O133-O131-O132,0)</f>
        <v>136790</v>
      </c>
      <c r="P134" s="404">
        <f>+ROUND(+P133-P131-P132,0)</f>
        <v>0</v>
      </c>
      <c r="Q134" s="31"/>
      <c r="R134" s="572" t="s">
        <v>236</v>
      </c>
      <c r="S134" s="573"/>
      <c r="T134" s="574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 x14ac:dyDescent="0.25">
      <c r="A135" s="13"/>
      <c r="B135" s="659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59"/>
      <c r="D135" s="659"/>
      <c r="E135" s="15"/>
      <c r="F135" s="485">
        <f>+ROUND(F85,0)+ROUND(F86,0)</f>
        <v>0</v>
      </c>
      <c r="G135" s="488">
        <f>+ROUND(G85,0)+ROUND(G86,0)</f>
        <v>0</v>
      </c>
      <c r="H135" s="136"/>
      <c r="I135" s="485">
        <f>+ROUND(I85,0)+ROUND(I86,0)</f>
        <v>0</v>
      </c>
      <c r="J135" s="488">
        <f>+ROUND(J85,0)+ROUND(J86,0)</f>
        <v>0</v>
      </c>
      <c r="K135" s="486"/>
      <c r="L135" s="485">
        <f>+ROUND(L85,0)+ROUND(L86,0)</f>
        <v>0</v>
      </c>
      <c r="M135" s="488">
        <f>+ROUND(M85,0)+ROUND(M86,0)</f>
        <v>0</v>
      </c>
      <c r="N135" s="486"/>
      <c r="O135" s="487">
        <f>+ROUND(O85,0)+ROUND(O86,0)</f>
        <v>0</v>
      </c>
      <c r="P135" s="488">
        <f>+ROUND(P85,0)+ROUND(P86,0)</f>
        <v>0</v>
      </c>
      <c r="Q135" s="33"/>
      <c r="R135" s="229"/>
      <c r="S135" s="229"/>
      <c r="T135" s="22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 x14ac:dyDescent="0.25">
      <c r="A136" s="13"/>
      <c r="B136" s="429"/>
      <c r="C136" s="429"/>
      <c r="D136" s="429"/>
      <c r="E136" s="429"/>
      <c r="F136" s="430"/>
      <c r="G136" s="430"/>
      <c r="H136" s="15"/>
      <c r="I136" s="430"/>
      <c r="J136" s="430"/>
      <c r="K136" s="16"/>
      <c r="L136" s="430"/>
      <c r="M136" s="430"/>
      <c r="N136" s="16"/>
      <c r="O136" s="430"/>
      <c r="P136" s="430"/>
      <c r="Q136" s="33"/>
      <c r="R136" s="230"/>
      <c r="S136" s="230"/>
      <c r="T136" s="230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 x14ac:dyDescent="0.25">
      <c r="A137" s="13"/>
      <c r="B137" s="429"/>
      <c r="C137" s="429"/>
      <c r="D137" s="429"/>
      <c r="E137" s="429"/>
      <c r="F137" s="528">
        <f>+IF(F138&lt;&gt;0,"ГРЕШКА - ред 127",0)</f>
        <v>0</v>
      </c>
      <c r="G137" s="528">
        <f>+IF(G138&lt;&gt;0,"ГРЕШКА - ред 127",0)</f>
        <v>0</v>
      </c>
      <c r="H137" s="15"/>
      <c r="I137" s="430"/>
      <c r="J137" s="430"/>
      <c r="K137" s="16"/>
      <c r="L137" s="430"/>
      <c r="M137" s="430"/>
      <c r="N137" s="16"/>
      <c r="O137" s="430"/>
      <c r="P137" s="430"/>
      <c r="Q137" s="33"/>
      <c r="R137" s="230"/>
      <c r="S137" s="230"/>
      <c r="T137" s="230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 x14ac:dyDescent="0.25">
      <c r="A138" s="13"/>
      <c r="B138" s="429"/>
      <c r="C138" s="429"/>
      <c r="D138" s="429"/>
      <c r="E138" s="429"/>
      <c r="F138" s="528">
        <f>+IF(AND($M$1&lt;&gt;9900,F127&lt;&gt;0),F127,0)</f>
        <v>0</v>
      </c>
      <c r="G138" s="528">
        <f>+IF(AND($M$1&lt;&gt;9900,G127&lt;&gt;0),G127,0)</f>
        <v>0</v>
      </c>
      <c r="H138" s="15"/>
      <c r="I138" s="430"/>
      <c r="J138" s="430"/>
      <c r="K138" s="16"/>
      <c r="L138" s="430"/>
      <c r="M138" s="430"/>
      <c r="N138" s="16"/>
      <c r="O138" s="430"/>
      <c r="P138" s="430"/>
      <c r="Q138" s="33"/>
      <c r="R138" s="230"/>
      <c r="S138" s="230"/>
      <c r="T138" s="230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 x14ac:dyDescent="0.25">
      <c r="A139" s="13"/>
      <c r="B139" s="429"/>
      <c r="C139" s="429"/>
      <c r="D139" s="429"/>
      <c r="E139" s="429"/>
      <c r="F139" s="430"/>
      <c r="G139" s="430"/>
      <c r="H139" s="15"/>
      <c r="I139" s="430"/>
      <c r="J139" s="430"/>
      <c r="K139" s="16"/>
      <c r="L139" s="430"/>
      <c r="M139" s="430"/>
      <c r="N139" s="16"/>
      <c r="O139" s="430"/>
      <c r="P139" s="430"/>
      <c r="Q139" s="33"/>
      <c r="R139" s="230"/>
      <c r="S139" s="230"/>
      <c r="T139" s="230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 x14ac:dyDescent="0.25">
      <c r="A140" s="13"/>
      <c r="B140" s="429"/>
      <c r="C140" s="429"/>
      <c r="D140" s="429"/>
      <c r="E140" s="429"/>
      <c r="F140" s="430"/>
      <c r="G140" s="430"/>
      <c r="H140" s="15"/>
      <c r="I140" s="430"/>
      <c r="J140" s="430"/>
      <c r="K140" s="16"/>
      <c r="L140" s="430"/>
      <c r="M140" s="430"/>
      <c r="N140" s="16"/>
      <c r="O140" s="430"/>
      <c r="P140" s="430"/>
      <c r="Q140" s="33"/>
      <c r="R140" s="230"/>
      <c r="S140" s="230"/>
      <c r="T140" s="230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 x14ac:dyDescent="0.25">
      <c r="A141" s="13"/>
      <c r="B141" s="429"/>
      <c r="C141" s="429"/>
      <c r="D141" s="429"/>
      <c r="E141" s="429"/>
      <c r="F141" s="430"/>
      <c r="G141" s="430"/>
      <c r="H141" s="15"/>
      <c r="I141" s="430"/>
      <c r="J141" s="430"/>
      <c r="K141" s="16"/>
      <c r="L141" s="430"/>
      <c r="M141" s="430"/>
      <c r="N141" s="16"/>
      <c r="O141" s="430"/>
      <c r="P141" s="430"/>
      <c r="Q141" s="33"/>
      <c r="R141" s="230"/>
      <c r="S141" s="230"/>
      <c r="T141" s="230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 x14ac:dyDescent="0.3">
      <c r="A142" s="13"/>
      <c r="B142" s="29" t="s">
        <v>7</v>
      </c>
      <c r="C142" s="196">
        <v>2102019</v>
      </c>
      <c r="D142" s="31" t="s">
        <v>6</v>
      </c>
      <c r="E142" s="15"/>
      <c r="F142" s="431"/>
      <c r="G142" s="431"/>
      <c r="H142" s="15"/>
      <c r="I142" s="114"/>
      <c r="J142" s="114" t="s">
        <v>126</v>
      </c>
      <c r="K142" s="16"/>
      <c r="L142" s="430"/>
      <c r="M142" s="357"/>
      <c r="N142" s="357"/>
      <c r="O142" s="357"/>
      <c r="P142" s="356"/>
      <c r="Q142" s="33"/>
      <c r="R142" s="230"/>
      <c r="S142" s="230"/>
      <c r="T142" s="230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 x14ac:dyDescent="0.3">
      <c r="A143" s="13"/>
      <c r="B143" s="29"/>
      <c r="C143" s="31"/>
      <c r="D143" s="354" t="s">
        <v>240</v>
      </c>
      <c r="E143" s="15"/>
      <c r="F143" s="649" t="s">
        <v>358</v>
      </c>
      <c r="G143" s="650"/>
      <c r="H143" s="650"/>
      <c r="I143" s="651"/>
      <c r="J143" s="354"/>
      <c r="K143" s="16"/>
      <c r="L143" s="354" t="s">
        <v>240</v>
      </c>
      <c r="M143" s="649" t="s">
        <v>359</v>
      </c>
      <c r="N143" s="650"/>
      <c r="O143" s="650"/>
      <c r="P143" s="651"/>
      <c r="Q143" s="33"/>
      <c r="R143" s="230"/>
      <c r="S143" s="230"/>
      <c r="T143" s="230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23.25" customHeight="1" thickBot="1" x14ac:dyDescent="0.25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B144" s="4"/>
    </row>
    <row r="145" spans="1:28" s="3" customFormat="1" ht="15.75" customHeight="1" x14ac:dyDescent="0.25">
      <c r="A145" s="10"/>
      <c r="B145" s="492" t="s">
        <v>282</v>
      </c>
      <c r="C145" s="493"/>
      <c r="D145" s="494"/>
      <c r="F145" s="503" t="str">
        <f>+IF(+ROUND(F148,0)=0,"O K","НЕРАВНЕНИЕ!")</f>
        <v>O K</v>
      </c>
      <c r="G145" s="504" t="str">
        <f>+IF(+ROUND(G148,0)=0,"O K","НЕРАВНЕНИЕ!")</f>
        <v>O K</v>
      </c>
      <c r="I145" s="499" t="str">
        <f>+IF(+ROUND(I148,0)=0,"O K","НЕРАВНЕНИЕ!")</f>
        <v>O K</v>
      </c>
      <c r="J145" s="500" t="str">
        <f>+IF(+ROUND(J148,0)=0,"O K","НЕРАВНЕНИЕ!")</f>
        <v>O K</v>
      </c>
      <c r="K145" s="105"/>
      <c r="L145" s="495" t="str">
        <f>+IF(+ROUND(L148,0)=0,"O K","НЕРАВНЕНИЕ!")</f>
        <v>O K</v>
      </c>
      <c r="M145" s="496" t="str">
        <f>+IF(+ROUND(M148,0)=0,"O K","НЕРАВНЕНИЕ!")</f>
        <v>O K</v>
      </c>
      <c r="N145" s="106"/>
      <c r="O145" s="409" t="str">
        <f>+IF(+ROUND(O148,0)=0,"O K","НЕРАВНЕНИЕ!")</f>
        <v>O K</v>
      </c>
      <c r="P145" s="413" t="str">
        <f>+IF(+ROUND(P148,0)=0,"O K","НЕРАВНЕНИЕ!")</f>
        <v>O K</v>
      </c>
      <c r="Q145" s="10"/>
      <c r="R145" s="231"/>
      <c r="S145" s="231"/>
      <c r="T145" s="231"/>
      <c r="U145" s="10"/>
      <c r="AB145" s="4"/>
    </row>
    <row r="146" spans="1:28" s="3" customFormat="1" ht="15.75" customHeight="1" thickBot="1" x14ac:dyDescent="0.3">
      <c r="A146" s="10"/>
      <c r="B146" s="492" t="s">
        <v>283</v>
      </c>
      <c r="C146" s="493"/>
      <c r="D146" s="494"/>
      <c r="F146" s="503" t="str">
        <f>+IF(+ROUND(F149,0)=0,"O K","НЕРАВНЕНИЕ!")</f>
        <v>O K</v>
      </c>
      <c r="G146" s="504" t="str">
        <f>+IF(+ROUND(G149,0)=0,"O K","НЕРАВНЕНИЕ!")</f>
        <v>O K</v>
      </c>
      <c r="I146" s="499" t="str">
        <f>+IF(+ROUND(I149,0)=0,"O K","НЕРАВНЕНИЕ!")</f>
        <v>O K</v>
      </c>
      <c r="J146" s="500" t="str">
        <f>+IF(+ROUND(J149,0)=0,"O K","НЕРАВНЕНИЕ!")</f>
        <v>O K</v>
      </c>
      <c r="K146" s="105"/>
      <c r="L146" s="495" t="str">
        <f>+IF(+ROUND(L149,0)=0,"O K","НЕРАВНЕНИЕ!")</f>
        <v>O K</v>
      </c>
      <c r="M146" s="496" t="str">
        <f>+IF(+ROUND(M149,0)=0,"O K","НЕРАВНЕНИЕ!")</f>
        <v>O K</v>
      </c>
      <c r="N146" s="106"/>
      <c r="O146" s="410" t="str">
        <f>+IF(+ROUND(O149,0)=0,"O K","НЕРАВНЕНИЕ!")</f>
        <v>O K</v>
      </c>
      <c r="P146" s="414" t="str">
        <f>+IF(+ROUND(P149,0)=0,"O K","НЕРАВНЕНИЕ!")</f>
        <v>O K</v>
      </c>
      <c r="Q146" s="10"/>
      <c r="R146" s="231"/>
      <c r="S146" s="231"/>
      <c r="T146" s="231"/>
      <c r="U146" s="10"/>
      <c r="AB146" s="4"/>
    </row>
    <row r="147" spans="1:28" s="3" customFormat="1" ht="13.5" thickBot="1" x14ac:dyDescent="0.25">
      <c r="A147" s="10"/>
      <c r="B147" s="10"/>
      <c r="C147" s="10"/>
      <c r="D147" s="10"/>
      <c r="F147" s="106"/>
      <c r="G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B147" s="4"/>
    </row>
    <row r="148" spans="1:28" s="3" customFormat="1" ht="15.75" x14ac:dyDescent="0.25">
      <c r="A148" s="10"/>
      <c r="B148" s="492" t="s">
        <v>284</v>
      </c>
      <c r="C148" s="493"/>
      <c r="D148" s="494"/>
      <c r="F148" s="505">
        <f>+ROUND(F85,0)+ROUND(F86,0)</f>
        <v>0</v>
      </c>
      <c r="G148" s="506">
        <f>+ROUND(G85,0)+ROUND(G86,0)</f>
        <v>0</v>
      </c>
      <c r="I148" s="501">
        <f>+ROUND(I85,0)+ROUND(I86,0)</f>
        <v>0</v>
      </c>
      <c r="J148" s="502">
        <f>+ROUND(J85,0)+ROUND(J86,0)</f>
        <v>0</v>
      </c>
      <c r="K148" s="105"/>
      <c r="L148" s="497">
        <f>+ROUND(L85,0)+ROUND(L86,0)</f>
        <v>0</v>
      </c>
      <c r="M148" s="498">
        <f>+ROUND(M85,0)+ROUND(M86,0)</f>
        <v>0</v>
      </c>
      <c r="N148" s="106"/>
      <c r="O148" s="411">
        <f>+ROUND(O85,0)+ROUND(O86,0)</f>
        <v>0</v>
      </c>
      <c r="P148" s="413">
        <f>+ROUND(P85,0)+ROUND(P86,0)</f>
        <v>0</v>
      </c>
      <c r="Q148" s="10"/>
      <c r="R148" s="230"/>
      <c r="S148" s="230"/>
      <c r="T148" s="230"/>
      <c r="U148" s="10"/>
      <c r="AB148" s="4"/>
    </row>
    <row r="149" spans="1:28" s="3" customFormat="1" ht="16.5" thickBot="1" x14ac:dyDescent="0.3">
      <c r="A149" s="10"/>
      <c r="B149" s="492" t="s">
        <v>285</v>
      </c>
      <c r="C149" s="493"/>
      <c r="D149" s="494"/>
      <c r="F149" s="505">
        <f>SUM(+ROUND(F85,0)+ROUND(F103,0)+ROUND(F122,0)+ROUND(F129,0)+ROUND(F131,0)+ROUND(F132,0))-ROUND(F133,0)</f>
        <v>0</v>
      </c>
      <c r="G149" s="506">
        <f>SUM(+ROUND(G85,0)+ROUND(G103,0)+ROUND(G122,0)+ROUND(G129,0)+ROUND(G131,0)+ROUND(G132,0))-ROUND(G133,0)</f>
        <v>0</v>
      </c>
      <c r="I149" s="501">
        <f>SUM(+ROUND(I85,0)+ROUND(I103,0)+ROUND(I122,0)+ROUND(I129,0)+ROUND(I131,0)+ROUND(I132,0))-ROUND(I133,0)</f>
        <v>0</v>
      </c>
      <c r="J149" s="502">
        <f>SUM(+ROUND(J85,0)+ROUND(J103,0)+ROUND(J122,0)+ROUND(J129,0)+ROUND(J131,0)+ROUND(J132,0))-ROUND(J133,0)</f>
        <v>0</v>
      </c>
      <c r="K149" s="105"/>
      <c r="L149" s="497">
        <f>SUM(+ROUND(L85,0)+ROUND(L103,0)+ROUND(L122,0)+ROUND(L129,0)+ROUND(L131,0)+ROUND(L132,0))-ROUND(L133,0)</f>
        <v>0</v>
      </c>
      <c r="M149" s="498">
        <f>SUM(+ROUND(M85,0)+ROUND(M103,0)+ROUND(M122,0)+ROUND(M129,0)+ROUND(M131,0)+ROUND(M132,0))-ROUND(M133,0)</f>
        <v>0</v>
      </c>
      <c r="N149" s="106"/>
      <c r="O149" s="412">
        <f>SUM(+ROUND(O85,0)+ROUND(O103,0)+ROUND(O122,0)+ROUND(O129,0)+ROUND(O131,0)+ROUND(O132,0))-ROUND(O133,0)</f>
        <v>0</v>
      </c>
      <c r="P149" s="414">
        <f>SUM(+ROUND(P85,0)+ROUND(P103,0)+ROUND(P122,0)+ROUND(P129,0)+ROUND(P131,0)+ROUND(P132,0))-ROUND(P133,0)</f>
        <v>0</v>
      </c>
      <c r="Q149" s="10"/>
      <c r="R149" s="230"/>
      <c r="S149" s="230"/>
      <c r="T149" s="230"/>
      <c r="U149" s="10"/>
      <c r="AB149" s="4"/>
    </row>
    <row r="150" spans="1:28" s="3" customFormat="1" ht="12.75" x14ac:dyDescent="0.2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0"/>
      <c r="S150" s="230"/>
      <c r="T150" s="230"/>
      <c r="U150" s="10"/>
      <c r="AB150" s="4"/>
    </row>
    <row r="151" spans="1:28" s="3" customFormat="1" ht="12.75" x14ac:dyDescent="0.2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0"/>
      <c r="S151" s="230"/>
      <c r="T151" s="230"/>
      <c r="U151" s="10"/>
      <c r="AB151" s="4"/>
    </row>
    <row r="152" spans="1:28" s="3" customFormat="1" ht="12.75" x14ac:dyDescent="0.2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0"/>
      <c r="S152" s="230"/>
      <c r="T152" s="230"/>
      <c r="U152" s="10"/>
      <c r="AB152" s="4"/>
    </row>
    <row r="153" spans="1:28" s="3" customFormat="1" ht="12.75" x14ac:dyDescent="0.2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0"/>
      <c r="S153" s="230"/>
      <c r="T153" s="230"/>
      <c r="U153" s="10"/>
      <c r="AB153" s="4"/>
    </row>
    <row r="154" spans="1:28" s="3" customFormat="1" ht="12.75" x14ac:dyDescent="0.2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B154" s="4"/>
    </row>
    <row r="155" spans="1:28" s="3" customFormat="1" ht="12.75" x14ac:dyDescent="0.2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B155" s="4"/>
    </row>
    <row r="156" spans="1:28" s="3" customFormat="1" ht="12.75" x14ac:dyDescent="0.2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B156" s="4"/>
    </row>
    <row r="157" spans="1:28" s="3" customFormat="1" ht="12.75" x14ac:dyDescent="0.2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B157" s="4"/>
    </row>
    <row r="158" spans="1:28" s="3" customFormat="1" ht="12.75" x14ac:dyDescent="0.2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B158" s="4"/>
    </row>
    <row r="159" spans="1:28" s="3" customFormat="1" ht="12.75" x14ac:dyDescent="0.2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B159" s="4"/>
    </row>
    <row r="160" spans="1:28" s="3" customFormat="1" ht="12.75" x14ac:dyDescent="0.2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B160" s="4"/>
    </row>
    <row r="161" spans="1:28" s="3" customFormat="1" ht="12.75" x14ac:dyDescent="0.2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B161" s="4"/>
    </row>
    <row r="162" spans="1:28" s="3" customFormat="1" ht="12.75" x14ac:dyDescent="0.2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B162" s="4"/>
    </row>
    <row r="163" spans="1:28" s="3" customFormat="1" ht="12.75" x14ac:dyDescent="0.2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B163" s="4"/>
    </row>
    <row r="164" spans="1:28" s="3" customFormat="1" ht="12.75" x14ac:dyDescent="0.2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B164" s="4"/>
    </row>
    <row r="165" spans="1:28" s="3" customFormat="1" ht="12.75" x14ac:dyDescent="0.2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B165" s="4"/>
    </row>
    <row r="166" spans="1:28" s="3" customFormat="1" ht="12.75" x14ac:dyDescent="0.2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B166" s="4"/>
    </row>
    <row r="167" spans="1:28" s="3" customFormat="1" ht="12.75" x14ac:dyDescent="0.2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B167" s="4"/>
    </row>
    <row r="168" spans="1:28" s="3" customFormat="1" ht="12.75" x14ac:dyDescent="0.2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B168" s="4"/>
    </row>
    <row r="169" spans="1:28" s="3" customFormat="1" ht="12.75" x14ac:dyDescent="0.2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B169" s="4"/>
    </row>
    <row r="170" spans="1:28" s="3" customFormat="1" ht="12.75" x14ac:dyDescent="0.2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B170" s="4"/>
    </row>
    <row r="171" spans="1:28" s="3" customFormat="1" ht="12.75" x14ac:dyDescent="0.2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B171" s="4"/>
    </row>
    <row r="172" spans="1:28" s="3" customFormat="1" ht="12.75" x14ac:dyDescent="0.2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B172" s="4"/>
    </row>
    <row r="173" spans="1:28" s="3" customFormat="1" ht="12.75" x14ac:dyDescent="0.2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B173" s="4"/>
    </row>
    <row r="174" spans="1:28" s="3" customFormat="1" ht="12.75" x14ac:dyDescent="0.2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B174" s="4"/>
    </row>
    <row r="175" spans="1:28" s="3" customFormat="1" ht="12.75" x14ac:dyDescent="0.2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B175" s="4"/>
    </row>
    <row r="176" spans="1:28" s="3" customFormat="1" ht="12.75" x14ac:dyDescent="0.2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B176" s="4"/>
    </row>
    <row r="177" spans="1:28" s="3" customFormat="1" ht="12.75" x14ac:dyDescent="0.2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B177" s="4"/>
    </row>
    <row r="178" spans="1:28" s="3" customFormat="1" ht="12.75" x14ac:dyDescent="0.2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B178" s="4"/>
    </row>
    <row r="179" spans="1:28" s="3" customFormat="1" ht="12.75" x14ac:dyDescent="0.2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B179" s="4"/>
    </row>
    <row r="180" spans="1:28" s="3" customFormat="1" ht="12.75" x14ac:dyDescent="0.2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B180" s="4"/>
    </row>
    <row r="181" spans="1:28" s="3" customFormat="1" ht="12.75" x14ac:dyDescent="0.2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B181" s="4"/>
    </row>
    <row r="182" spans="1:28" s="3" customFormat="1" ht="12.75" x14ac:dyDescent="0.2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B182" s="4"/>
    </row>
    <row r="183" spans="1:28" s="3" customFormat="1" ht="12.75" x14ac:dyDescent="0.2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B183" s="4"/>
    </row>
    <row r="184" spans="1:28" s="3" customFormat="1" ht="12.75" x14ac:dyDescent="0.2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B184" s="4"/>
    </row>
    <row r="185" spans="1:28" s="3" customFormat="1" ht="12.75" x14ac:dyDescent="0.2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B185" s="4"/>
    </row>
    <row r="186" spans="1:28" s="3" customFormat="1" ht="12.75" x14ac:dyDescent="0.2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B186" s="4"/>
    </row>
    <row r="187" spans="1:28" s="3" customFormat="1" ht="12.75" x14ac:dyDescent="0.2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B187" s="4"/>
    </row>
    <row r="188" spans="1:28" s="3" customFormat="1" ht="12.75" x14ac:dyDescent="0.2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B188" s="4"/>
    </row>
    <row r="189" spans="1:28" s="3" customFormat="1" ht="12.75" x14ac:dyDescent="0.2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B189" s="4"/>
    </row>
    <row r="190" spans="1:28" s="3" customFormat="1" ht="12.75" x14ac:dyDescent="0.2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B190" s="4"/>
    </row>
    <row r="191" spans="1:28" s="3" customFormat="1" ht="12.75" x14ac:dyDescent="0.2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B191" s="4"/>
    </row>
    <row r="192" spans="1:28" s="3" customFormat="1" ht="12.75" x14ac:dyDescent="0.2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B192" s="4"/>
    </row>
    <row r="193" spans="1:28" s="3" customFormat="1" ht="12.75" x14ac:dyDescent="0.2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B193" s="4"/>
    </row>
    <row r="194" spans="1:28" s="3" customFormat="1" ht="12.75" x14ac:dyDescent="0.2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B194" s="4"/>
    </row>
    <row r="195" spans="1:28" s="3" customFormat="1" ht="12.75" x14ac:dyDescent="0.2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B195" s="4"/>
    </row>
    <row r="196" spans="1:28" s="3" customFormat="1" ht="12.75" x14ac:dyDescent="0.2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B196" s="4"/>
    </row>
    <row r="197" spans="1:28" s="3" customFormat="1" ht="12.75" x14ac:dyDescent="0.2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B197" s="4"/>
    </row>
    <row r="198" spans="1:28" s="3" customFormat="1" ht="12.75" x14ac:dyDescent="0.2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B198" s="4"/>
    </row>
    <row r="199" spans="1:28" s="3" customFormat="1" ht="12.75" x14ac:dyDescent="0.2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B199" s="4"/>
    </row>
    <row r="200" spans="1:28" s="3" customFormat="1" ht="12.75" x14ac:dyDescent="0.2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B200" s="4"/>
    </row>
    <row r="201" spans="1:28" s="3" customFormat="1" ht="12.75" x14ac:dyDescent="0.2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B201" s="4"/>
    </row>
    <row r="202" spans="1:28" s="3" customFormat="1" ht="12.75" x14ac:dyDescent="0.2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B202" s="4"/>
    </row>
    <row r="203" spans="1:28" s="3" customFormat="1" ht="12.75" x14ac:dyDescent="0.2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B203" s="4"/>
    </row>
    <row r="204" spans="1:28" s="3" customFormat="1" ht="12.75" x14ac:dyDescent="0.2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B204" s="4"/>
    </row>
    <row r="205" spans="1:28" s="3" customFormat="1" ht="12.75" x14ac:dyDescent="0.2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B205" s="4"/>
    </row>
    <row r="206" spans="1:28" s="3" customFormat="1" ht="12.75" x14ac:dyDescent="0.2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B206" s="4"/>
    </row>
    <row r="207" spans="1:28" s="3" customFormat="1" ht="12.75" x14ac:dyDescent="0.2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B207" s="4"/>
    </row>
    <row r="208" spans="1:28" s="3" customFormat="1" ht="12.75" x14ac:dyDescent="0.2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B208" s="4"/>
    </row>
    <row r="209" spans="1:28" s="3" customFormat="1" ht="12.75" x14ac:dyDescent="0.2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B209" s="4"/>
    </row>
    <row r="210" spans="1:28" s="3" customFormat="1" ht="12.75" x14ac:dyDescent="0.2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B210" s="4"/>
    </row>
    <row r="211" spans="1:28" s="3" customFormat="1" ht="12.75" x14ac:dyDescent="0.2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B211" s="4"/>
    </row>
    <row r="212" spans="1:28" s="3" customFormat="1" ht="12.75" x14ac:dyDescent="0.2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B212" s="4"/>
    </row>
    <row r="213" spans="1:28" s="3" customFormat="1" ht="12.75" x14ac:dyDescent="0.2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B213" s="4"/>
    </row>
    <row r="214" spans="1:28" s="3" customFormat="1" ht="12.75" x14ac:dyDescent="0.2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B214" s="4"/>
    </row>
    <row r="215" spans="1:28" s="3" customFormat="1" ht="12.75" x14ac:dyDescent="0.2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B215" s="4"/>
    </row>
    <row r="216" spans="1:28" s="3" customFormat="1" ht="12.75" x14ac:dyDescent="0.2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B216" s="4"/>
    </row>
    <row r="217" spans="1:28" s="3" customFormat="1" ht="12.75" x14ac:dyDescent="0.2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B217" s="4"/>
    </row>
  </sheetData>
  <sheetProtection password="889B" sheet="1"/>
  <mergeCells count="104"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R23:T23"/>
    <mergeCell ref="R24:T24"/>
    <mergeCell ref="R25:T25"/>
    <mergeCell ref="R27:T27"/>
    <mergeCell ref="R28:T28"/>
    <mergeCell ref="R29:T29"/>
    <mergeCell ref="R16:T16"/>
    <mergeCell ref="R18:T18"/>
    <mergeCell ref="R19:T19"/>
    <mergeCell ref="R20:T20"/>
    <mergeCell ref="R21:T21"/>
    <mergeCell ref="R22:T22"/>
    <mergeCell ref="R17:T17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</mergeCells>
  <conditionalFormatting sqref="I135:J141 F84:G84 I84:J84 F135:G141">
    <cfRule type="cellIs" dxfId="105" priority="168" stopIfTrue="1" operator="notEqual">
      <formula>0</formula>
    </cfRule>
  </conditionalFormatting>
  <conditionalFormatting sqref="B135:B141 C136:E141">
    <cfRule type="cellIs" dxfId="104" priority="69" operator="equal">
      <formula>0</formula>
    </cfRule>
    <cfRule type="cellIs" dxfId="103" priority="153" stopIfTrue="1" operator="notEqual">
      <formula>0</formula>
    </cfRule>
  </conditionalFormatting>
  <conditionalFormatting sqref="F145:G146">
    <cfRule type="cellIs" dxfId="102" priority="81" stopIfTrue="1" operator="equal">
      <formula>"НЕРАВНЕНИЕ!"</formula>
    </cfRule>
    <cfRule type="cellIs" priority="82" stopIfTrue="1" operator="equal">
      <formula>"НЕРАВНЕНИЕ!"</formula>
    </cfRule>
  </conditionalFormatting>
  <conditionalFormatting sqref="O145:O146 I145:J146">
    <cfRule type="cellIs" dxfId="101" priority="80" stopIfTrue="1" operator="equal">
      <formula>"НЕРАВНЕНИЕ!"</formula>
    </cfRule>
  </conditionalFormatting>
  <conditionalFormatting sqref="L145:L146 N145:N146">
    <cfRule type="cellIs" dxfId="100" priority="79" stopIfTrue="1" operator="equal">
      <formula>"НЕРАВНЕНИЕ!"</formula>
    </cfRule>
  </conditionalFormatting>
  <conditionalFormatting sqref="F148:G149">
    <cfRule type="cellIs" dxfId="99" priority="77" stopIfTrue="1" operator="equal">
      <formula>"НЕРАВНЕНИЕ !"</formula>
    </cfRule>
    <cfRule type="cellIs" priority="78" stopIfTrue="1" operator="equal">
      <formula>"НЕРАВНЕНИЕ !"</formula>
    </cfRule>
  </conditionalFormatting>
  <conditionalFormatting sqref="O148:O149 I148:J149">
    <cfRule type="cellIs" dxfId="98" priority="76" stopIfTrue="1" operator="equal">
      <formula>"НЕРАВНЕНИЕ !"</formula>
    </cfRule>
  </conditionalFormatting>
  <conditionalFormatting sqref="L148:L149 N148:N149">
    <cfRule type="cellIs" dxfId="97" priority="75" stopIfTrue="1" operator="equal">
      <formula>"НЕРАВНЕНИЕ !"</formula>
    </cfRule>
  </conditionalFormatting>
  <conditionalFormatting sqref="L148:L149 O148:O149 F148:G149 I148:J149">
    <cfRule type="cellIs" dxfId="96" priority="74" operator="notEqual">
      <formula>0</formula>
    </cfRule>
  </conditionalFormatting>
  <conditionalFormatting sqref="L84">
    <cfRule type="cellIs" dxfId="95" priority="55" stopIfTrue="1" operator="notEqual">
      <formula>0</formula>
    </cfRule>
  </conditionalFormatting>
  <conditionalFormatting sqref="O84">
    <cfRule type="cellIs" dxfId="94" priority="54" stopIfTrue="1" operator="notEqual">
      <formula>0</formula>
    </cfRule>
  </conditionalFormatting>
  <conditionalFormatting sqref="L135:L142">
    <cfRule type="cellIs" dxfId="93" priority="64" stopIfTrue="1" operator="notEqual">
      <formula>0</formula>
    </cfRule>
  </conditionalFormatting>
  <conditionalFormatting sqref="O135:O141">
    <cfRule type="cellIs" dxfId="92" priority="62" stopIfTrue="1" operator="notEqual">
      <formula>0</formula>
    </cfRule>
  </conditionalFormatting>
  <conditionalFormatting sqref="M135:M141 M84">
    <cfRule type="cellIs" dxfId="91" priority="45" stopIfTrue="1" operator="notEqual">
      <formula>0</formula>
    </cfRule>
  </conditionalFormatting>
  <conditionalFormatting sqref="M145:M146">
    <cfRule type="cellIs" dxfId="90" priority="44" stopIfTrue="1" operator="equal">
      <formula>"НЕРАВНЕНИЕ!"</formula>
    </cfRule>
  </conditionalFormatting>
  <conditionalFormatting sqref="M148:M149">
    <cfRule type="cellIs" dxfId="89" priority="43" stopIfTrue="1" operator="equal">
      <formula>"НЕРАВНЕНИЕ !"</formula>
    </cfRule>
  </conditionalFormatting>
  <conditionalFormatting sqref="M148:M149">
    <cfRule type="cellIs" dxfId="88" priority="42" operator="notEqual">
      <formula>0</formula>
    </cfRule>
  </conditionalFormatting>
  <conditionalFormatting sqref="P135:P141 P84">
    <cfRule type="cellIs" dxfId="87" priority="41" stopIfTrue="1" operator="notEqual">
      <formula>0</formula>
    </cfRule>
  </conditionalFormatting>
  <conditionalFormatting sqref="P145:P146">
    <cfRule type="cellIs" dxfId="86" priority="40" stopIfTrue="1" operator="equal">
      <formula>"НЕРАВНЕНИЕ!"</formula>
    </cfRule>
  </conditionalFormatting>
  <conditionalFormatting sqref="P148:P149">
    <cfRule type="cellIs" dxfId="85" priority="39" stopIfTrue="1" operator="equal">
      <formula>"НЕРАВНЕНИЕ !"</formula>
    </cfRule>
  </conditionalFormatting>
  <conditionalFormatting sqref="P148:P149">
    <cfRule type="cellIs" dxfId="84" priority="38" operator="notEqual">
      <formula>0</formula>
    </cfRule>
  </conditionalFormatting>
  <conditionalFormatting sqref="B1">
    <cfRule type="cellIs" dxfId="83" priority="37" stopIfTrue="1" operator="equal">
      <formula>0</formula>
    </cfRule>
  </conditionalFormatting>
  <conditionalFormatting sqref="B3">
    <cfRule type="cellIs" dxfId="82" priority="34" stopIfTrue="1" operator="equal">
      <formula>0</formula>
    </cfRule>
  </conditionalFormatting>
  <conditionalFormatting sqref="G2:H2">
    <cfRule type="cellIs" dxfId="81" priority="32" operator="equal">
      <formula>"отчетено НЕРАВНЕНИЕ в таблица 'Status'!"</formula>
    </cfRule>
    <cfRule type="cellIs" dxfId="80" priority="33" operator="equal">
      <formula>0</formula>
    </cfRule>
  </conditionalFormatting>
  <conditionalFormatting sqref="J2">
    <cfRule type="cellIs" dxfId="79" priority="31" operator="notEqual">
      <formula>0</formula>
    </cfRule>
  </conditionalFormatting>
  <conditionalFormatting sqref="M2:N2">
    <cfRule type="cellIs" dxfId="78" priority="30" operator="notEqual">
      <formula>0</formula>
    </cfRule>
  </conditionalFormatting>
  <conditionalFormatting sqref="H1">
    <cfRule type="cellIs" dxfId="77" priority="28" operator="equal">
      <formula>"отчетено НЕРАВНЕНИЕ в таблица 'Status'!"</formula>
    </cfRule>
    <cfRule type="cellIs" dxfId="76" priority="29" operator="equal">
      <formula>0</formula>
    </cfRule>
  </conditionalFormatting>
  <conditionalFormatting sqref="K1">
    <cfRule type="cellIs" dxfId="75" priority="27" operator="notEqual">
      <formula>0</formula>
    </cfRule>
  </conditionalFormatting>
  <conditionalFormatting sqref="M1">
    <cfRule type="cellIs" dxfId="74" priority="26" stopIfTrue="1" operator="equal">
      <formula>0</formula>
    </cfRule>
  </conditionalFormatting>
  <conditionalFormatting sqref="N1">
    <cfRule type="cellIs" dxfId="73" priority="25" operator="notEqual">
      <formula>0</formula>
    </cfRule>
  </conditionalFormatting>
  <conditionalFormatting sqref="P1">
    <cfRule type="cellIs" dxfId="72" priority="24" stopIfTrue="1" operator="equal">
      <formula>0</formula>
    </cfRule>
  </conditionalFormatting>
  <conditionalFormatting sqref="S1:T1">
    <cfRule type="cellIs" dxfId="71" priority="8" stopIfTrue="1" operator="between">
      <formula>1000000000000</formula>
      <formula>9999999999999990</formula>
    </cfRule>
    <cfRule type="cellIs" dxfId="70" priority="9" stopIfTrue="1" operator="between">
      <formula>10000000000</formula>
      <formula>999999999999</formula>
    </cfRule>
    <cfRule type="cellIs" dxfId="69" priority="10" stopIfTrue="1" operator="between">
      <formula>1000000</formula>
      <formula>99999999</formula>
    </cfRule>
    <cfRule type="cellIs" dxfId="68" priority="11" stopIfTrue="1" operator="between">
      <formula>100</formula>
      <formula>9999</formula>
    </cfRule>
  </conditionalFormatting>
  <conditionalFormatting sqref="B84">
    <cfRule type="cellIs" dxfId="67" priority="6" operator="equal">
      <formula>0</formula>
    </cfRule>
    <cfRule type="cellIs" dxfId="66" priority="7" stopIfTrue="1" operator="notEqual">
      <formula>0</formula>
    </cfRule>
  </conditionalFormatting>
  <conditionalFormatting sqref="B127 R127">
    <cfRule type="expression" dxfId="65" priority="5" stopIfTrue="1">
      <formula>$M$1=9900</formula>
    </cfRule>
  </conditionalFormatting>
  <conditionalFormatting sqref="F138">
    <cfRule type="cellIs" dxfId="64" priority="4" stopIfTrue="1" operator="notEqual">
      <formula>0</formula>
    </cfRule>
  </conditionalFormatting>
  <conditionalFormatting sqref="G138">
    <cfRule type="cellIs" dxfId="63" priority="3" stopIfTrue="1" operator="notEqual">
      <formula>0</formula>
    </cfRule>
  </conditionalFormatting>
  <conditionalFormatting sqref="G138">
    <cfRule type="cellIs" dxfId="62" priority="2" stopIfTrue="1" operator="notEqual">
      <formula>0</formula>
    </cfRule>
  </conditionalFormatting>
  <conditionalFormatting sqref="G138">
    <cfRule type="cellIs" dxfId="61" priority="1" stopIfTrue="1" operator="notEqual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ageMargins left="0.15748031496062992" right="0.15748031496062992" top="0.31496062992125984" bottom="0.19685039370078741" header="0.15748031496062992" footer="0.15748031496062992"/>
  <pageSetup paperSize="9" scale="37" orientation="portrait" r:id="rId1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24 K150:L150 K30:L36 K144:L144 K97:L111 K134:L134 K130:L131 K25 K62:L63 K146:L147 K145 N146:O147 N145 K65:L83 K64 K126:L126 K125 K13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217"/>
  <sheetViews>
    <sheetView showZeros="0" zoomScaleNormal="100" workbookViewId="0">
      <pane xSplit="5" ySplit="12" topLeftCell="F182" activePane="bottomRight" state="frozen"/>
      <selection pane="topRight" activeCell="D1" sqref="D1"/>
      <selection pane="bottomLeft" activeCell="A11" sqref="A11"/>
      <selection pane="bottomRight" activeCell="F13" sqref="F13"/>
    </sheetView>
  </sheetViews>
  <sheetFormatPr defaultRowHeight="15" x14ac:dyDescent="0.25"/>
  <cols>
    <col min="1" max="1" width="3.7109375" style="36" customWidth="1"/>
    <col min="2" max="2" width="20.140625" style="36" customWidth="1"/>
    <col min="3" max="3" width="23.5703125" style="36" customWidth="1"/>
    <col min="4" max="4" width="30.85546875" style="36" customWidth="1"/>
    <col min="5" max="5" width="0.5703125" style="36" customWidth="1"/>
    <col min="6" max="7" width="16.85546875" style="36" customWidth="1"/>
    <col min="8" max="8" width="0.5703125" style="36" customWidth="1"/>
    <col min="9" max="10" width="16.85546875" style="36" customWidth="1"/>
    <col min="11" max="11" width="0.5703125" style="36" customWidth="1"/>
    <col min="12" max="13" width="16.85546875" style="36" customWidth="1"/>
    <col min="14" max="14" width="0.5703125" style="36" customWidth="1"/>
    <col min="15" max="16" width="16.85546875" style="36" customWidth="1"/>
    <col min="17" max="17" width="3.5703125" style="36" customWidth="1"/>
    <col min="18" max="18" width="61.85546875" style="233" customWidth="1"/>
    <col min="19" max="20" width="12.7109375" style="233" customWidth="1"/>
    <col min="21" max="21" width="3.140625" style="36" customWidth="1"/>
    <col min="22" max="22" width="9.140625" style="36"/>
    <col min="23" max="23" width="5.28515625" style="36" customWidth="1"/>
    <col min="24" max="16384" width="9.140625" style="36"/>
  </cols>
  <sheetData>
    <row r="1" spans="1:256" s="434" customFormat="1" ht="16.5" customHeight="1" x14ac:dyDescent="0.25">
      <c r="A1" s="6"/>
      <c r="B1" s="669" t="str">
        <f>+'Cash-Flow-2019-Leva'!B1:F1</f>
        <v>Спортно училище "Васил Левски",гр.Кюстендил,ул."Спартак" № 21</v>
      </c>
      <c r="C1" s="670"/>
      <c r="D1" s="670"/>
      <c r="E1" s="670"/>
      <c r="F1" s="671"/>
      <c r="G1" s="447" t="s">
        <v>252</v>
      </c>
      <c r="H1" s="128"/>
      <c r="I1" s="672">
        <f>+'Cash-Flow-2019-Leva'!I1:J1</f>
        <v>109024418</v>
      </c>
      <c r="J1" s="673"/>
      <c r="K1" s="448"/>
      <c r="L1" s="449" t="s">
        <v>253</v>
      </c>
      <c r="M1" s="450">
        <f>+'Cash-Flow-2019-Leva'!M1</f>
        <v>3324</v>
      </c>
      <c r="N1" s="448"/>
      <c r="O1" s="449" t="s">
        <v>245</v>
      </c>
      <c r="P1" s="462" t="str">
        <f>+'Cash-Flow-2019-Leva'!P1</f>
        <v>0884 47 48 48</v>
      </c>
      <c r="Q1" s="453"/>
      <c r="R1" s="457" t="s">
        <v>239</v>
      </c>
      <c r="S1" s="674">
        <f>+'Cash-Flow-2019-Leva'!$S$1</f>
        <v>0</v>
      </c>
      <c r="T1" s="675"/>
      <c r="U1" s="453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 x14ac:dyDescent="0.25">
      <c r="A2" s="6"/>
      <c r="B2" s="676" t="s">
        <v>257</v>
      </c>
      <c r="C2" s="677"/>
      <c r="D2" s="677"/>
      <c r="E2" s="677"/>
      <c r="F2" s="678"/>
      <c r="G2" s="128"/>
      <c r="H2" s="128"/>
      <c r="I2" s="451"/>
      <c r="J2" s="448"/>
      <c r="K2" s="451"/>
      <c r="L2" s="451"/>
      <c r="M2" s="448"/>
      <c r="N2" s="452"/>
      <c r="O2" s="453"/>
      <c r="P2" s="453"/>
      <c r="Q2" s="453"/>
      <c r="R2" s="453"/>
      <c r="S2" s="453"/>
      <c r="T2" s="453"/>
      <c r="U2" s="453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 x14ac:dyDescent="0.25">
      <c r="A3" s="6"/>
      <c r="B3" s="679" t="str">
        <f>+'Cash-Flow-2019-Leva'!B3:F3</f>
        <v>[Седалище и адрес]</v>
      </c>
      <c r="C3" s="680"/>
      <c r="D3" s="680"/>
      <c r="E3" s="680"/>
      <c r="F3" s="681"/>
      <c r="G3" s="454" t="s">
        <v>244</v>
      </c>
      <c r="H3" s="682" t="str">
        <f>+'Cash-Flow-2019-Leva'!H3</f>
        <v>suvlkn.com</v>
      </c>
      <c r="I3" s="683"/>
      <c r="J3" s="683"/>
      <c r="K3" s="684"/>
      <c r="L3" s="51" t="s">
        <v>254</v>
      </c>
      <c r="M3" s="685" t="str">
        <f>+'Cash-Flow-2019-Leva'!M3:P3</f>
        <v>suvlkn@abv.bg</v>
      </c>
      <c r="N3" s="686"/>
      <c r="O3" s="686"/>
      <c r="P3" s="687"/>
      <c r="Q3" s="453"/>
      <c r="R3" s="453"/>
      <c r="S3" s="453"/>
      <c r="T3" s="453"/>
      <c r="U3" s="453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12" customFormat="1" ht="4.5" customHeight="1" x14ac:dyDescent="0.2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03"/>
      <c r="S4" s="303"/>
      <c r="T4" s="303"/>
      <c r="U4" s="6"/>
    </row>
    <row r="5" spans="1:256" s="12" customFormat="1" ht="18.75" customHeight="1" x14ac:dyDescent="0.25">
      <c r="A5" s="6"/>
      <c r="B5" s="52" t="s">
        <v>248</v>
      </c>
      <c r="C5" s="52"/>
      <c r="D5" s="661" t="s">
        <v>251</v>
      </c>
      <c r="E5" s="661"/>
      <c r="F5" s="661"/>
      <c r="G5" s="661"/>
      <c r="H5" s="661"/>
      <c r="I5" s="661"/>
      <c r="J5" s="661"/>
      <c r="K5" s="661"/>
      <c r="L5" s="661"/>
      <c r="M5" s="39"/>
      <c r="N5" s="39"/>
      <c r="O5" s="53" t="s">
        <v>17</v>
      </c>
      <c r="P5" s="460">
        <f>+'Cash-Flow-2019-Leva'!P5</f>
        <v>2019</v>
      </c>
      <c r="Q5" s="39"/>
      <c r="R5" s="660" t="s">
        <v>185</v>
      </c>
      <c r="S5" s="660"/>
      <c r="T5" s="660"/>
      <c r="U5" s="6"/>
    </row>
    <row r="6" spans="1:256" s="3" customFormat="1" ht="17.25" customHeight="1" x14ac:dyDescent="0.25">
      <c r="A6" s="6"/>
      <c r="B6" s="52" t="s">
        <v>249</v>
      </c>
      <c r="C6" s="52"/>
      <c r="D6" s="661" t="s">
        <v>250</v>
      </c>
      <c r="E6" s="661"/>
      <c r="F6" s="661"/>
      <c r="G6" s="661"/>
      <c r="H6" s="661"/>
      <c r="I6" s="661"/>
      <c r="J6" s="661"/>
      <c r="K6" s="661"/>
      <c r="L6" s="661"/>
      <c r="M6" s="42"/>
      <c r="N6" s="5"/>
      <c r="O6" s="6"/>
      <c r="P6" s="6"/>
      <c r="Q6" s="1"/>
      <c r="R6" s="662">
        <f>+P4</f>
        <v>0</v>
      </c>
      <c r="S6" s="662"/>
      <c r="T6" s="662"/>
      <c r="U6" s="6"/>
      <c r="V6" s="2"/>
      <c r="W6" s="2"/>
      <c r="X6" s="12"/>
      <c r="Y6" s="2"/>
      <c r="AB6" s="4"/>
    </row>
    <row r="7" spans="1:256" s="12" customFormat="1" ht="2.25" customHeight="1" x14ac:dyDescent="0.25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7"/>
      <c r="S7" s="227"/>
      <c r="T7" s="227"/>
      <c r="U7" s="6"/>
    </row>
    <row r="8" spans="1:256" s="3" customFormat="1" ht="17.25" customHeight="1" x14ac:dyDescent="0.3">
      <c r="A8" s="6"/>
      <c r="B8" s="52"/>
      <c r="C8" s="52" t="s">
        <v>247</v>
      </c>
      <c r="D8" s="663" t="str">
        <f>+B1</f>
        <v>Спортно училище "Васил Левски",гр.Кюстендил,ул."Спартак" № 21</v>
      </c>
      <c r="E8" s="663"/>
      <c r="F8" s="663"/>
      <c r="G8" s="663"/>
      <c r="H8" s="663"/>
      <c r="I8" s="663"/>
      <c r="J8" s="663"/>
      <c r="K8" s="663"/>
      <c r="L8" s="663"/>
      <c r="M8" s="455" t="s">
        <v>255</v>
      </c>
      <c r="N8" s="5"/>
      <c r="O8" s="458" t="str">
        <f>+'Cash-Flow-2019-Leva'!O8</f>
        <v>30.09.2019 г.</v>
      </c>
      <c r="P8" s="456" t="s">
        <v>8</v>
      </c>
      <c r="Q8" s="1"/>
      <c r="R8" s="664">
        <f>+P5</f>
        <v>2019</v>
      </c>
      <c r="S8" s="665"/>
      <c r="T8" s="666"/>
      <c r="U8" s="6"/>
      <c r="V8" s="2"/>
      <c r="W8" s="2"/>
      <c r="X8" s="2"/>
      <c r="Y8" s="2"/>
      <c r="AB8" s="4"/>
    </row>
    <row r="9" spans="1:256" s="3" customFormat="1" ht="4.5" customHeight="1" thickBot="1" x14ac:dyDescent="0.3">
      <c r="A9" s="6"/>
      <c r="B9" s="44"/>
      <c r="C9" s="126"/>
      <c r="D9" s="126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53"/>
      <c r="S9" s="353"/>
      <c r="T9" s="353"/>
      <c r="U9" s="353"/>
      <c r="V9" s="2"/>
      <c r="W9" s="2"/>
      <c r="X9" s="2"/>
      <c r="Y9" s="2"/>
      <c r="Z9" s="2"/>
      <c r="AA9" s="4"/>
      <c r="AB9" s="2"/>
      <c r="AC9" s="2"/>
    </row>
    <row r="10" spans="1:256" s="3" customFormat="1" ht="60" customHeight="1" x14ac:dyDescent="0.25">
      <c r="A10" s="6"/>
      <c r="B10" s="137"/>
      <c r="C10" s="138"/>
      <c r="D10" s="139"/>
      <c r="E10" s="5"/>
      <c r="F10" s="92" t="str">
        <f>+'Cash-Flow-2019-Leva'!F10</f>
        <v xml:space="preserve">БЮДЖЕТ -ОТЧЕТ  </v>
      </c>
      <c r="G10" s="103" t="str">
        <f>+'Cash-Flow-2019-Leva'!G10</f>
        <v xml:space="preserve">БЮДЖЕТ -ОТЧЕТ  </v>
      </c>
      <c r="H10" s="5"/>
      <c r="I10" s="108" t="s">
        <v>44</v>
      </c>
      <c r="J10" s="125" t="str">
        <f>+'Cash-Flow-2019-Leva'!J10</f>
        <v>Сметки за сред-ства от Евро-пейския съюз - ОТЧЕТ</v>
      </c>
      <c r="K10" s="5"/>
      <c r="L10" s="445" t="s">
        <v>45</v>
      </c>
      <c r="M10" s="358" t="str">
        <f>+'Cash-Flow-2019-Leva'!M10</f>
        <v xml:space="preserve">Сметки за чуж-ди средства - ОТЧЕТ                </v>
      </c>
      <c r="N10" s="475"/>
      <c r="O10" s="478" t="s">
        <v>46</v>
      </c>
      <c r="P10" s="361" t="str">
        <f>+'Cash-Flow-2019-Leva'!P10</f>
        <v xml:space="preserve">ОБЩО КАСОВ ОТЧЕТ  </v>
      </c>
      <c r="Q10" s="419"/>
      <c r="R10" s="230"/>
      <c r="S10" s="230"/>
      <c r="T10" s="230"/>
      <c r="U10" s="230"/>
      <c r="V10" s="2"/>
      <c r="W10" s="2"/>
      <c r="X10" s="2"/>
      <c r="Y10" s="2"/>
      <c r="Z10" s="2"/>
      <c r="AA10" s="2"/>
      <c r="AB10" s="2"/>
      <c r="AC10" s="2"/>
    </row>
    <row r="11" spans="1:256" s="3" customFormat="1" ht="18" customHeight="1" thickBot="1" x14ac:dyDescent="0.3">
      <c r="A11" s="6"/>
      <c r="B11" s="142" t="s">
        <v>132</v>
      </c>
      <c r="C11" s="140"/>
      <c r="D11" s="141"/>
      <c r="E11" s="5"/>
      <c r="F11" s="91" t="str">
        <f>+'Cash-Flow-2019-Leva'!F11</f>
        <v>30.09.2019 г.</v>
      </c>
      <c r="G11" s="405">
        <f>+'Cash-Flow-2019-Leva'!G11</f>
        <v>2018</v>
      </c>
      <c r="H11" s="5"/>
      <c r="I11" s="109" t="str">
        <f>+O8</f>
        <v>30.09.2019 г.</v>
      </c>
      <c r="J11" s="406">
        <f>+'Cash-Flow-2019-Leva'!J11</f>
        <v>2018</v>
      </c>
      <c r="K11" s="5"/>
      <c r="L11" s="107" t="str">
        <f>+O8</f>
        <v>30.09.2019 г.</v>
      </c>
      <c r="M11" s="407">
        <f>+'Cash-Flow-2019-Leva'!M11</f>
        <v>2018</v>
      </c>
      <c r="N11" s="475"/>
      <c r="O11" s="362" t="str">
        <f>+O8</f>
        <v>30.09.2019 г.</v>
      </c>
      <c r="P11" s="408">
        <f>+'Cash-Flow-2019-Leva'!P11</f>
        <v>2018</v>
      </c>
      <c r="Q11" s="420"/>
      <c r="R11" s="230"/>
      <c r="S11" s="230"/>
      <c r="T11" s="230"/>
      <c r="U11" s="230"/>
      <c r="V11" s="2"/>
      <c r="W11" s="2"/>
      <c r="X11" s="2"/>
      <c r="Y11" s="2"/>
      <c r="Z11" s="2"/>
      <c r="AA11" s="2"/>
      <c r="AB11" s="2"/>
      <c r="AC11" s="2"/>
    </row>
    <row r="12" spans="1:256" s="3" customFormat="1" ht="15.75" x14ac:dyDescent="0.25">
      <c r="A12" s="6"/>
      <c r="B12" s="469" t="s">
        <v>133</v>
      </c>
      <c r="C12" s="470"/>
      <c r="D12" s="471"/>
      <c r="E12" s="5"/>
      <c r="F12" s="7" t="s">
        <v>1</v>
      </c>
      <c r="G12" s="102" t="s">
        <v>2</v>
      </c>
      <c r="H12" s="5"/>
      <c r="I12" s="7" t="s">
        <v>3</v>
      </c>
      <c r="J12" s="102" t="s">
        <v>4</v>
      </c>
      <c r="K12" s="5"/>
      <c r="L12" s="7" t="s">
        <v>5</v>
      </c>
      <c r="M12" s="102" t="s">
        <v>241</v>
      </c>
      <c r="N12" s="475"/>
      <c r="O12" s="363" t="str">
        <f>+'Cash-Flow-2019-Leva'!O12</f>
        <v>(7)=(1)+(3)+(5)</v>
      </c>
      <c r="P12" s="364" t="str">
        <f>+'Cash-Flow-2019-Leva'!P12</f>
        <v>(8)=(2)+(4)+(6)</v>
      </c>
      <c r="Q12" s="6"/>
      <c r="R12" s="230"/>
      <c r="S12" s="230"/>
      <c r="T12" s="230"/>
      <c r="U12" s="230"/>
      <c r="V12" s="2"/>
      <c r="W12" s="2"/>
      <c r="X12" s="2"/>
      <c r="Y12" s="2"/>
      <c r="Z12" s="2"/>
      <c r="AA12" s="2"/>
      <c r="AB12" s="2"/>
      <c r="AC12" s="2"/>
    </row>
    <row r="13" spans="1:256" s="3" customFormat="1" ht="15.75" x14ac:dyDescent="0.25">
      <c r="A13" s="115"/>
      <c r="B13" s="202" t="s">
        <v>52</v>
      </c>
      <c r="C13" s="143"/>
      <c r="D13" s="144"/>
      <c r="E13" s="285"/>
      <c r="F13" s="234"/>
      <c r="G13" s="234"/>
      <c r="H13" s="285"/>
      <c r="I13" s="234"/>
      <c r="J13" s="234"/>
      <c r="K13" s="285"/>
      <c r="L13" s="234"/>
      <c r="M13" s="234"/>
      <c r="N13" s="476"/>
      <c r="O13" s="365"/>
      <c r="P13" s="366"/>
      <c r="Q13" s="50"/>
      <c r="R13" s="230"/>
      <c r="S13" s="230"/>
      <c r="T13" s="230"/>
      <c r="U13" s="230"/>
      <c r="V13" s="2"/>
      <c r="W13" s="2"/>
      <c r="X13" s="2"/>
      <c r="Y13" s="2"/>
      <c r="Z13" s="2"/>
      <c r="AA13" s="2"/>
      <c r="AB13" s="2"/>
      <c r="AC13" s="2"/>
    </row>
    <row r="14" spans="1:256" s="3" customFormat="1" ht="15.75" x14ac:dyDescent="0.25">
      <c r="A14" s="115"/>
      <c r="B14" s="204" t="s">
        <v>73</v>
      </c>
      <c r="C14" s="128"/>
      <c r="D14" s="132"/>
      <c r="E14" s="285"/>
      <c r="F14" s="236"/>
      <c r="G14" s="236"/>
      <c r="H14" s="285"/>
      <c r="I14" s="236"/>
      <c r="J14" s="236"/>
      <c r="K14" s="285"/>
      <c r="L14" s="236"/>
      <c r="M14" s="236"/>
      <c r="N14" s="476"/>
      <c r="O14" s="367"/>
      <c r="P14" s="368"/>
      <c r="Q14" s="50"/>
      <c r="R14" s="230"/>
      <c r="S14" s="230"/>
      <c r="T14" s="230"/>
      <c r="U14" s="230"/>
      <c r="V14" s="2"/>
      <c r="W14" s="2"/>
      <c r="X14" s="2"/>
      <c r="Y14" s="2"/>
      <c r="Z14" s="2"/>
      <c r="AA14" s="2"/>
      <c r="AB14" s="2"/>
      <c r="AC14" s="2"/>
    </row>
    <row r="15" spans="1:256" s="3" customFormat="1" ht="15.75" x14ac:dyDescent="0.25">
      <c r="A15" s="115"/>
      <c r="B15" s="205" t="s">
        <v>53</v>
      </c>
      <c r="C15" s="163"/>
      <c r="D15" s="164"/>
      <c r="E15" s="285"/>
      <c r="F15" s="264">
        <f>+'Cash-Flow-2019-Leva'!F15/1000</f>
        <v>0</v>
      </c>
      <c r="G15" s="263">
        <f>+'Cash-Flow-2019-Leva'!G15/1000</f>
        <v>0</v>
      </c>
      <c r="H15" s="285"/>
      <c r="I15" s="264">
        <f>+'Cash-Flow-2019-Leva'!I15/1000</f>
        <v>0</v>
      </c>
      <c r="J15" s="263">
        <f>+'Cash-Flow-2019-Leva'!J15/1000</f>
        <v>0</v>
      </c>
      <c r="K15" s="285"/>
      <c r="L15" s="264">
        <f>+'Cash-Flow-2019-Leva'!L15/1000</f>
        <v>0</v>
      </c>
      <c r="M15" s="263">
        <f>+'Cash-Flow-2019-Leva'!M15/1000</f>
        <v>0</v>
      </c>
      <c r="N15" s="476"/>
      <c r="O15" s="374">
        <f t="shared" ref="O15:O24" si="0">+F15+I15+L15</f>
        <v>0</v>
      </c>
      <c r="P15" s="387">
        <f t="shared" ref="P15:P24" si="1">+G15+J15+M15</f>
        <v>0</v>
      </c>
      <c r="Q15" s="50"/>
      <c r="R15" s="230"/>
      <c r="S15" s="230"/>
      <c r="T15" s="230"/>
      <c r="U15" s="230"/>
      <c r="V15" s="2"/>
      <c r="W15" s="2"/>
      <c r="X15" s="2"/>
      <c r="Y15" s="2"/>
      <c r="Z15" s="2"/>
      <c r="AA15" s="2"/>
      <c r="AB15" s="2"/>
      <c r="AC15" s="2"/>
    </row>
    <row r="16" spans="1:256" s="3" customFormat="1" ht="15.75" x14ac:dyDescent="0.25">
      <c r="A16" s="115"/>
      <c r="B16" s="219" t="s">
        <v>293</v>
      </c>
      <c r="C16" s="159"/>
      <c r="D16" s="160"/>
      <c r="E16" s="285"/>
      <c r="F16" s="276">
        <f>+'Cash-Flow-2019-Leva'!F16/1000</f>
        <v>0</v>
      </c>
      <c r="G16" s="275">
        <f>+'Cash-Flow-2019-Leva'!G16/1000</f>
        <v>0</v>
      </c>
      <c r="H16" s="285"/>
      <c r="I16" s="276">
        <f>+'Cash-Flow-2019-Leva'!I16/1000</f>
        <v>0</v>
      </c>
      <c r="J16" s="275">
        <f>+'Cash-Flow-2019-Leva'!J16/1000</f>
        <v>0</v>
      </c>
      <c r="K16" s="285"/>
      <c r="L16" s="276">
        <f>+'Cash-Flow-2019-Leva'!L16/1000</f>
        <v>0.47499999999999998</v>
      </c>
      <c r="M16" s="275">
        <f>+'Cash-Flow-2019-Leva'!M16/1000</f>
        <v>1.85</v>
      </c>
      <c r="N16" s="476"/>
      <c r="O16" s="370">
        <f t="shared" si="0"/>
        <v>0.47499999999999998</v>
      </c>
      <c r="P16" s="393">
        <f t="shared" si="1"/>
        <v>1.85</v>
      </c>
      <c r="Q16" s="50"/>
      <c r="R16" s="230"/>
      <c r="S16" s="230"/>
      <c r="T16" s="230"/>
      <c r="U16" s="23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 x14ac:dyDescent="0.25">
      <c r="A17" s="115"/>
      <c r="B17" s="214" t="s">
        <v>297</v>
      </c>
      <c r="C17" s="515"/>
      <c r="D17" s="516"/>
      <c r="E17" s="285"/>
      <c r="F17" s="524">
        <f>+'Cash-Flow-2019-Leva'!F17/1000</f>
        <v>0</v>
      </c>
      <c r="G17" s="525">
        <f>+'Cash-Flow-2019-Leva'!G17/1000</f>
        <v>0</v>
      </c>
      <c r="H17" s="285"/>
      <c r="I17" s="524">
        <f>+'Cash-Flow-2019-Leva'!I17/1000</f>
        <v>0</v>
      </c>
      <c r="J17" s="525">
        <f>+'Cash-Flow-2019-Leva'!J17/1000</f>
        <v>0</v>
      </c>
      <c r="K17" s="285"/>
      <c r="L17" s="524">
        <f>+'Cash-Flow-2019-Leva'!L17/1000</f>
        <v>0</v>
      </c>
      <c r="M17" s="525">
        <f>+'Cash-Flow-2019-Leva'!M17/1000</f>
        <v>0</v>
      </c>
      <c r="N17" s="476"/>
      <c r="O17" s="522">
        <f>+F17+I17+L17</f>
        <v>0</v>
      </c>
      <c r="P17" s="523">
        <f>+G17+J17+M17</f>
        <v>0</v>
      </c>
      <c r="Q17" s="50"/>
      <c r="R17" s="230"/>
      <c r="S17" s="230"/>
      <c r="T17" s="230"/>
      <c r="U17" s="23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 x14ac:dyDescent="0.25">
      <c r="A18" s="115"/>
      <c r="B18" s="200" t="s">
        <v>87</v>
      </c>
      <c r="C18" s="159"/>
      <c r="D18" s="160"/>
      <c r="E18" s="285"/>
      <c r="F18" s="264">
        <f>+'Cash-Flow-2019-Leva'!F18/1000</f>
        <v>0</v>
      </c>
      <c r="G18" s="263">
        <f>+'Cash-Flow-2019-Leva'!G18/1000</f>
        <v>0</v>
      </c>
      <c r="H18" s="285"/>
      <c r="I18" s="264">
        <f>+'Cash-Flow-2019-Leva'!I18/1000</f>
        <v>0</v>
      </c>
      <c r="J18" s="263">
        <f>+'Cash-Flow-2019-Leva'!J18/1000</f>
        <v>0</v>
      </c>
      <c r="K18" s="285"/>
      <c r="L18" s="264">
        <f>+'Cash-Flow-2019-Leva'!L18/1000</f>
        <v>0</v>
      </c>
      <c r="M18" s="263">
        <f>+'Cash-Flow-2019-Leva'!M18/1000</f>
        <v>0</v>
      </c>
      <c r="N18" s="476"/>
      <c r="O18" s="374">
        <f t="shared" si="0"/>
        <v>0</v>
      </c>
      <c r="P18" s="387">
        <f t="shared" si="1"/>
        <v>0</v>
      </c>
      <c r="Q18" s="50"/>
      <c r="R18" s="230"/>
      <c r="S18" s="230"/>
      <c r="T18" s="230"/>
      <c r="U18" s="23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 x14ac:dyDescent="0.25">
      <c r="A19" s="115"/>
      <c r="B19" s="200" t="s">
        <v>72</v>
      </c>
      <c r="C19" s="159"/>
      <c r="D19" s="160"/>
      <c r="E19" s="285"/>
      <c r="F19" s="287">
        <f>+'Cash-Flow-2019-Leva'!F19/1000</f>
        <v>0</v>
      </c>
      <c r="G19" s="286">
        <f>+'Cash-Flow-2019-Leva'!G19/1000</f>
        <v>0</v>
      </c>
      <c r="H19" s="285"/>
      <c r="I19" s="287">
        <f>+'Cash-Flow-2019-Leva'!I19/1000</f>
        <v>0</v>
      </c>
      <c r="J19" s="286">
        <f>+'Cash-Flow-2019-Leva'!J19/1000</f>
        <v>0</v>
      </c>
      <c r="K19" s="285"/>
      <c r="L19" s="287">
        <f>+'Cash-Flow-2019-Leva'!L19/1000</f>
        <v>0</v>
      </c>
      <c r="M19" s="286">
        <f>+'Cash-Flow-2019-Leva'!M19/1000</f>
        <v>0</v>
      </c>
      <c r="N19" s="476"/>
      <c r="O19" s="369">
        <f t="shared" si="0"/>
        <v>0</v>
      </c>
      <c r="P19" s="421">
        <f t="shared" si="1"/>
        <v>0</v>
      </c>
      <c r="Q19" s="50"/>
      <c r="R19" s="230"/>
      <c r="S19" s="230"/>
      <c r="T19" s="230"/>
      <c r="U19" s="23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 x14ac:dyDescent="0.25">
      <c r="A20" s="115"/>
      <c r="B20" s="200" t="s">
        <v>54</v>
      </c>
      <c r="C20" s="159"/>
      <c r="D20" s="160"/>
      <c r="E20" s="285"/>
      <c r="F20" s="287">
        <f>+'Cash-Flow-2019-Leva'!F20/1000</f>
        <v>0</v>
      </c>
      <c r="G20" s="286">
        <f>+'Cash-Flow-2019-Leva'!G20/1000</f>
        <v>0</v>
      </c>
      <c r="H20" s="285"/>
      <c r="I20" s="287">
        <f>+'Cash-Flow-2019-Leva'!I20/1000</f>
        <v>0</v>
      </c>
      <c r="J20" s="286">
        <f>+'Cash-Flow-2019-Leva'!J20/1000</f>
        <v>0</v>
      </c>
      <c r="K20" s="285"/>
      <c r="L20" s="287">
        <f>+'Cash-Flow-2019-Leva'!L20/1000</f>
        <v>0</v>
      </c>
      <c r="M20" s="286">
        <f>+'Cash-Flow-2019-Leva'!M20/1000</f>
        <v>0</v>
      </c>
      <c r="N20" s="476"/>
      <c r="O20" s="369">
        <f t="shared" si="0"/>
        <v>0</v>
      </c>
      <c r="P20" s="421">
        <f t="shared" si="1"/>
        <v>0</v>
      </c>
      <c r="Q20" s="50"/>
      <c r="R20" s="230"/>
      <c r="S20" s="230"/>
      <c r="T20" s="230"/>
      <c r="U20" s="23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 x14ac:dyDescent="0.25">
      <c r="A21" s="115"/>
      <c r="B21" s="200" t="s">
        <v>153</v>
      </c>
      <c r="C21" s="159"/>
      <c r="D21" s="160"/>
      <c r="E21" s="285"/>
      <c r="F21" s="287">
        <f>+'Cash-Flow-2019-Leva'!F21/1000</f>
        <v>0</v>
      </c>
      <c r="G21" s="286">
        <f>+'Cash-Flow-2019-Leva'!G21/1000</f>
        <v>0</v>
      </c>
      <c r="H21" s="285"/>
      <c r="I21" s="287">
        <f>+'Cash-Flow-2019-Leva'!I21/1000</f>
        <v>0</v>
      </c>
      <c r="J21" s="286">
        <f>+'Cash-Flow-2019-Leva'!J21/1000</f>
        <v>0</v>
      </c>
      <c r="K21" s="285"/>
      <c r="L21" s="287">
        <f>+'Cash-Flow-2019-Leva'!L21/1000</f>
        <v>0</v>
      </c>
      <c r="M21" s="286">
        <f>+'Cash-Flow-2019-Leva'!M21/1000</f>
        <v>0</v>
      </c>
      <c r="N21" s="476"/>
      <c r="O21" s="369">
        <f t="shared" si="0"/>
        <v>0</v>
      </c>
      <c r="P21" s="421">
        <f t="shared" si="1"/>
        <v>0</v>
      </c>
      <c r="Q21" s="50"/>
      <c r="R21" s="230"/>
      <c r="S21" s="230"/>
      <c r="T21" s="230"/>
      <c r="U21" s="23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 x14ac:dyDescent="0.25">
      <c r="A22" s="115"/>
      <c r="B22" s="200" t="s">
        <v>55</v>
      </c>
      <c r="C22" s="159"/>
      <c r="D22" s="160"/>
      <c r="E22" s="285"/>
      <c r="F22" s="287">
        <f>+'Cash-Flow-2019-Leva'!F22/1000</f>
        <v>0</v>
      </c>
      <c r="G22" s="286">
        <f>+'Cash-Flow-2019-Leva'!G22/1000</f>
        <v>0</v>
      </c>
      <c r="H22" s="285"/>
      <c r="I22" s="287">
        <f>+'Cash-Flow-2019-Leva'!I22/1000</f>
        <v>0</v>
      </c>
      <c r="J22" s="286">
        <f>+'Cash-Flow-2019-Leva'!J22/1000</f>
        <v>0</v>
      </c>
      <c r="K22" s="285"/>
      <c r="L22" s="287">
        <f>+'Cash-Flow-2019-Leva'!L22/1000</f>
        <v>0</v>
      </c>
      <c r="M22" s="286">
        <f>+'Cash-Flow-2019-Leva'!M22/1000</f>
        <v>0</v>
      </c>
      <c r="N22" s="476"/>
      <c r="O22" s="369">
        <f t="shared" si="0"/>
        <v>0</v>
      </c>
      <c r="P22" s="421">
        <f t="shared" si="1"/>
        <v>0</v>
      </c>
      <c r="Q22" s="50"/>
      <c r="R22" s="230"/>
      <c r="S22" s="230"/>
      <c r="T22" s="230"/>
      <c r="U22" s="23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 x14ac:dyDescent="0.25">
      <c r="A23" s="115"/>
      <c r="B23" s="200" t="s">
        <v>56</v>
      </c>
      <c r="C23" s="159"/>
      <c r="D23" s="160"/>
      <c r="E23" s="285"/>
      <c r="F23" s="287">
        <f>+'Cash-Flow-2019-Leva'!F23/1000</f>
        <v>0</v>
      </c>
      <c r="G23" s="286">
        <f>+'Cash-Flow-2019-Leva'!G23/1000</f>
        <v>0</v>
      </c>
      <c r="H23" s="285"/>
      <c r="I23" s="287">
        <f>+'Cash-Flow-2019-Leva'!I23/1000</f>
        <v>0</v>
      </c>
      <c r="J23" s="286">
        <f>+'Cash-Flow-2019-Leva'!J23/1000</f>
        <v>0</v>
      </c>
      <c r="K23" s="285"/>
      <c r="L23" s="287">
        <f>+'Cash-Flow-2019-Leva'!L23/1000</f>
        <v>0</v>
      </c>
      <c r="M23" s="286">
        <f>+'Cash-Flow-2019-Leva'!M23/1000</f>
        <v>0</v>
      </c>
      <c r="N23" s="476"/>
      <c r="O23" s="369">
        <f t="shared" si="0"/>
        <v>0</v>
      </c>
      <c r="P23" s="421">
        <f t="shared" si="1"/>
        <v>0</v>
      </c>
      <c r="Q23" s="50"/>
      <c r="R23" s="230"/>
      <c r="S23" s="230"/>
      <c r="T23" s="230"/>
      <c r="U23" s="23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 x14ac:dyDescent="0.25">
      <c r="A24" s="115"/>
      <c r="B24" s="201" t="s">
        <v>78</v>
      </c>
      <c r="C24" s="161"/>
      <c r="D24" s="162"/>
      <c r="E24" s="285"/>
      <c r="F24" s="276">
        <f>+'Cash-Flow-2019-Leva'!F24/1000</f>
        <v>0</v>
      </c>
      <c r="G24" s="275">
        <f>+'Cash-Flow-2019-Leva'!G24/1000</f>
        <v>0</v>
      </c>
      <c r="H24" s="285"/>
      <c r="I24" s="276">
        <f>+'Cash-Flow-2019-Leva'!I24/1000</f>
        <v>0</v>
      </c>
      <c r="J24" s="275">
        <f>+'Cash-Flow-2019-Leva'!J24/1000</f>
        <v>0</v>
      </c>
      <c r="K24" s="285"/>
      <c r="L24" s="276">
        <f>+'Cash-Flow-2019-Leva'!L24/1000</f>
        <v>0</v>
      </c>
      <c r="M24" s="275">
        <f>+'Cash-Flow-2019-Leva'!M24/1000</f>
        <v>0</v>
      </c>
      <c r="N24" s="476"/>
      <c r="O24" s="370">
        <f t="shared" si="0"/>
        <v>0</v>
      </c>
      <c r="P24" s="393">
        <f t="shared" si="1"/>
        <v>0</v>
      </c>
      <c r="Q24" s="50"/>
      <c r="R24" s="230"/>
      <c r="S24" s="230"/>
      <c r="T24" s="230"/>
      <c r="U24" s="23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 x14ac:dyDescent="0.25">
      <c r="A25" s="115"/>
      <c r="B25" s="151" t="s">
        <v>135</v>
      </c>
      <c r="C25" s="152"/>
      <c r="D25" s="153"/>
      <c r="E25" s="285"/>
      <c r="F25" s="244">
        <f>+SUM(F15,F16,F18,F19,F20,F21,F22,F23,F24)</f>
        <v>0</v>
      </c>
      <c r="G25" s="243">
        <f>+SUM(G15,G16,G18,G19,G20,G21,G22,G23,G24)</f>
        <v>0</v>
      </c>
      <c r="H25" s="285"/>
      <c r="I25" s="244">
        <f>+SUM(I15,I16,I18,I19,I20,I21,I22,I23,I24)</f>
        <v>0</v>
      </c>
      <c r="J25" s="243">
        <f>+SUM(J15,J16,J18,J19,J20,J21,J22,J23,J24)</f>
        <v>0</v>
      </c>
      <c r="K25" s="285"/>
      <c r="L25" s="244">
        <f>+SUM(L15,L16,L18,L19,L20,L21,L22,L23,L24)</f>
        <v>0.47499999999999998</v>
      </c>
      <c r="M25" s="243">
        <f>+SUM(M15,M16,M18,M19,M20,M21,M22,M23,M24)</f>
        <v>1.85</v>
      </c>
      <c r="N25" s="476"/>
      <c r="O25" s="371">
        <f>+SUM(O15,O16,O18,O19,O20,O21,O22,O23,O24)</f>
        <v>0.47499999999999998</v>
      </c>
      <c r="P25" s="372">
        <f>+SUM(P15,P16,P18,P19,P20,P21,P22,P23,P24)</f>
        <v>1.85</v>
      </c>
      <c r="Q25" s="50"/>
      <c r="R25" s="230"/>
      <c r="S25" s="230"/>
      <c r="T25" s="230"/>
      <c r="U25" s="23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 x14ac:dyDescent="0.25">
      <c r="A26" s="115"/>
      <c r="B26" s="204" t="s">
        <v>149</v>
      </c>
      <c r="C26" s="128"/>
      <c r="D26" s="132"/>
      <c r="E26" s="285"/>
      <c r="F26" s="245"/>
      <c r="G26" s="234"/>
      <c r="H26" s="285"/>
      <c r="I26" s="245"/>
      <c r="J26" s="234"/>
      <c r="K26" s="285"/>
      <c r="L26" s="245"/>
      <c r="M26" s="234"/>
      <c r="N26" s="476"/>
      <c r="O26" s="373"/>
      <c r="P26" s="366"/>
      <c r="Q26" s="50"/>
      <c r="R26" s="230"/>
      <c r="S26" s="230"/>
      <c r="T26" s="230"/>
      <c r="U26" s="23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 x14ac:dyDescent="0.25">
      <c r="A27" s="115"/>
      <c r="B27" s="205" t="s">
        <v>71</v>
      </c>
      <c r="C27" s="163"/>
      <c r="D27" s="164"/>
      <c r="E27" s="285"/>
      <c r="F27" s="264">
        <f>+'Cash-Flow-2019-Leva'!F27/1000</f>
        <v>0</v>
      </c>
      <c r="G27" s="263">
        <f>+'Cash-Flow-2019-Leva'!G27/1000</f>
        <v>0</v>
      </c>
      <c r="H27" s="285"/>
      <c r="I27" s="264">
        <f>+'Cash-Flow-2019-Leva'!I27/1000</f>
        <v>0</v>
      </c>
      <c r="J27" s="263">
        <f>+'Cash-Flow-2019-Leva'!J27/1000</f>
        <v>0</v>
      </c>
      <c r="K27" s="285"/>
      <c r="L27" s="264">
        <f>+'Cash-Flow-2019-Leva'!L27/1000</f>
        <v>0</v>
      </c>
      <c r="M27" s="263">
        <f>+'Cash-Flow-2019-Leva'!M27/1000</f>
        <v>0</v>
      </c>
      <c r="N27" s="476"/>
      <c r="O27" s="374">
        <f t="shared" ref="O27:P29" si="2">+F27+I27+L27</f>
        <v>0</v>
      </c>
      <c r="P27" s="387">
        <f t="shared" si="2"/>
        <v>0</v>
      </c>
      <c r="Q27" s="50"/>
      <c r="R27" s="230"/>
      <c r="S27" s="230"/>
      <c r="T27" s="230"/>
      <c r="U27" s="23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 x14ac:dyDescent="0.25">
      <c r="A28" s="115"/>
      <c r="B28" s="200" t="s">
        <v>75</v>
      </c>
      <c r="C28" s="159"/>
      <c r="D28" s="160"/>
      <c r="E28" s="285"/>
      <c r="F28" s="287">
        <f>+'Cash-Flow-2019-Leva'!F28/1000</f>
        <v>0</v>
      </c>
      <c r="G28" s="286">
        <f>+'Cash-Flow-2019-Leva'!G28/1000</f>
        <v>0</v>
      </c>
      <c r="H28" s="285"/>
      <c r="I28" s="287">
        <f>+'Cash-Flow-2019-Leva'!I28/1000</f>
        <v>0</v>
      </c>
      <c r="J28" s="286">
        <f>+'Cash-Flow-2019-Leva'!J28/1000</f>
        <v>0</v>
      </c>
      <c r="K28" s="285"/>
      <c r="L28" s="287">
        <f>+'Cash-Flow-2019-Leva'!L28/1000</f>
        <v>0</v>
      </c>
      <c r="M28" s="286">
        <f>+'Cash-Flow-2019-Leva'!M28/1000</f>
        <v>0</v>
      </c>
      <c r="N28" s="476"/>
      <c r="O28" s="369">
        <f t="shared" si="2"/>
        <v>0</v>
      </c>
      <c r="P28" s="421">
        <f t="shared" si="2"/>
        <v>0</v>
      </c>
      <c r="Q28" s="50"/>
      <c r="R28" s="230"/>
      <c r="S28" s="230"/>
      <c r="T28" s="230"/>
      <c r="U28" s="23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 x14ac:dyDescent="0.25">
      <c r="A29" s="115"/>
      <c r="B29" s="464" t="s">
        <v>150</v>
      </c>
      <c r="C29" s="161"/>
      <c r="D29" s="162"/>
      <c r="E29" s="285"/>
      <c r="F29" s="276">
        <f>+'Cash-Flow-2019-Leva'!F29/1000</f>
        <v>0</v>
      </c>
      <c r="G29" s="275">
        <f>+'Cash-Flow-2019-Leva'!G29/1000</f>
        <v>0</v>
      </c>
      <c r="H29" s="285"/>
      <c r="I29" s="276">
        <f>+'Cash-Flow-2019-Leva'!I29/1000</f>
        <v>0</v>
      </c>
      <c r="J29" s="275">
        <f>+'Cash-Flow-2019-Leva'!J29/1000</f>
        <v>0</v>
      </c>
      <c r="K29" s="285"/>
      <c r="L29" s="276">
        <f>+'Cash-Flow-2019-Leva'!L29/1000</f>
        <v>0</v>
      </c>
      <c r="M29" s="275">
        <f>+'Cash-Flow-2019-Leva'!M29/1000</f>
        <v>0</v>
      </c>
      <c r="N29" s="476"/>
      <c r="O29" s="370">
        <f t="shared" si="2"/>
        <v>0</v>
      </c>
      <c r="P29" s="393">
        <f t="shared" si="2"/>
        <v>0</v>
      </c>
      <c r="Q29" s="50"/>
      <c r="R29" s="230"/>
      <c r="S29" s="230"/>
      <c r="T29" s="230"/>
      <c r="U29" s="23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 x14ac:dyDescent="0.25">
      <c r="A30" s="115"/>
      <c r="B30" s="151" t="s">
        <v>263</v>
      </c>
      <c r="C30" s="152"/>
      <c r="D30" s="153"/>
      <c r="E30" s="285"/>
      <c r="F30" s="244">
        <f>+SUM(F27:F29)</f>
        <v>0</v>
      </c>
      <c r="G30" s="243">
        <f>+SUM(G27:G29)</f>
        <v>0</v>
      </c>
      <c r="H30" s="285"/>
      <c r="I30" s="244">
        <f>+SUM(I27:I29)</f>
        <v>0</v>
      </c>
      <c r="J30" s="243">
        <f>+SUM(J27:J29)</f>
        <v>0</v>
      </c>
      <c r="K30" s="285"/>
      <c r="L30" s="244">
        <f>+SUM(L27:L29)</f>
        <v>0</v>
      </c>
      <c r="M30" s="243">
        <f>+SUM(M27:M29)</f>
        <v>0</v>
      </c>
      <c r="N30" s="476"/>
      <c r="O30" s="371">
        <f>+SUM(O27:O29)</f>
        <v>0</v>
      </c>
      <c r="P30" s="372">
        <f>+SUM(P27:P29)</f>
        <v>0</v>
      </c>
      <c r="Q30" s="50"/>
      <c r="R30" s="230"/>
      <c r="S30" s="230"/>
      <c r="T30" s="230"/>
      <c r="U30" s="23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 x14ac:dyDescent="0.25">
      <c r="A31" s="115"/>
      <c r="B31" s="165"/>
      <c r="C31" s="166"/>
      <c r="D31" s="167"/>
      <c r="E31" s="285"/>
      <c r="F31" s="246"/>
      <c r="G31" s="236"/>
      <c r="H31" s="285"/>
      <c r="I31" s="246"/>
      <c r="J31" s="236"/>
      <c r="K31" s="285"/>
      <c r="L31" s="246"/>
      <c r="M31" s="236"/>
      <c r="N31" s="476"/>
      <c r="O31" s="375"/>
      <c r="P31" s="368"/>
      <c r="Q31" s="50"/>
      <c r="R31" s="230"/>
      <c r="S31" s="230"/>
      <c r="T31" s="230"/>
      <c r="U31" s="23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hidden="1" customHeight="1" x14ac:dyDescent="0.25">
      <c r="A32" s="115"/>
      <c r="B32" s="206" t="s">
        <v>95</v>
      </c>
      <c r="C32" s="129"/>
      <c r="D32" s="134"/>
      <c r="E32" s="285"/>
      <c r="F32" s="248"/>
      <c r="G32" s="247"/>
      <c r="H32" s="285"/>
      <c r="I32" s="248"/>
      <c r="J32" s="247"/>
      <c r="K32" s="285"/>
      <c r="L32" s="248"/>
      <c r="M32" s="247"/>
      <c r="N32" s="476"/>
      <c r="O32" s="376"/>
      <c r="P32" s="377"/>
      <c r="Q32" s="50"/>
      <c r="R32" s="230"/>
      <c r="S32" s="230"/>
      <c r="T32" s="230"/>
      <c r="U32" s="23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hidden="1" customHeight="1" x14ac:dyDescent="0.25">
      <c r="A33" s="115"/>
      <c r="B33" s="207" t="s">
        <v>74</v>
      </c>
      <c r="C33" s="130"/>
      <c r="D33" s="135"/>
      <c r="E33" s="285"/>
      <c r="F33" s="250"/>
      <c r="G33" s="249"/>
      <c r="H33" s="285"/>
      <c r="I33" s="250"/>
      <c r="J33" s="249"/>
      <c r="K33" s="285"/>
      <c r="L33" s="250"/>
      <c r="M33" s="249"/>
      <c r="N33" s="476"/>
      <c r="O33" s="378"/>
      <c r="P33" s="379"/>
      <c r="Q33" s="50"/>
      <c r="R33" s="230"/>
      <c r="S33" s="230"/>
      <c r="T33" s="230"/>
      <c r="U33" s="23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hidden="1" customHeight="1" x14ac:dyDescent="0.25">
      <c r="A34" s="115"/>
      <c r="B34" s="208" t="s">
        <v>84</v>
      </c>
      <c r="C34" s="130"/>
      <c r="D34" s="135"/>
      <c r="E34" s="285"/>
      <c r="F34" s="252"/>
      <c r="G34" s="251"/>
      <c r="H34" s="285"/>
      <c r="I34" s="252"/>
      <c r="J34" s="251"/>
      <c r="K34" s="285"/>
      <c r="L34" s="252"/>
      <c r="M34" s="251"/>
      <c r="N34" s="476"/>
      <c r="O34" s="380"/>
      <c r="P34" s="381"/>
      <c r="Q34" s="50"/>
      <c r="R34" s="230"/>
      <c r="S34" s="230"/>
      <c r="T34" s="230"/>
      <c r="U34" s="23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hidden="1" customHeight="1" x14ac:dyDescent="0.25">
      <c r="A35" s="115"/>
      <c r="B35" s="208" t="s">
        <v>76</v>
      </c>
      <c r="C35" s="130"/>
      <c r="D35" s="135"/>
      <c r="E35" s="285"/>
      <c r="F35" s="252"/>
      <c r="G35" s="251"/>
      <c r="H35" s="285"/>
      <c r="I35" s="252"/>
      <c r="J35" s="251"/>
      <c r="K35" s="285"/>
      <c r="L35" s="252"/>
      <c r="M35" s="251"/>
      <c r="N35" s="476"/>
      <c r="O35" s="380"/>
      <c r="P35" s="381"/>
      <c r="Q35" s="50"/>
      <c r="R35" s="230"/>
      <c r="S35" s="230"/>
      <c r="T35" s="230"/>
      <c r="U35" s="23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hidden="1" customHeight="1" x14ac:dyDescent="0.25">
      <c r="A36" s="115"/>
      <c r="B36" s="209" t="s">
        <v>77</v>
      </c>
      <c r="C36" s="130"/>
      <c r="D36" s="135"/>
      <c r="E36" s="285"/>
      <c r="F36" s="254"/>
      <c r="G36" s="253"/>
      <c r="H36" s="285"/>
      <c r="I36" s="254"/>
      <c r="J36" s="253"/>
      <c r="K36" s="285"/>
      <c r="L36" s="254"/>
      <c r="M36" s="253"/>
      <c r="N36" s="476"/>
      <c r="O36" s="382"/>
      <c r="P36" s="383"/>
      <c r="Q36" s="50"/>
      <c r="R36" s="230"/>
      <c r="S36" s="230"/>
      <c r="T36" s="230"/>
      <c r="U36" s="23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 x14ac:dyDescent="0.25">
      <c r="A37" s="115"/>
      <c r="B37" s="467" t="s">
        <v>264</v>
      </c>
      <c r="C37" s="152"/>
      <c r="D37" s="153"/>
      <c r="E37" s="285"/>
      <c r="F37" s="244">
        <f>+'Cash-Flow-2019-Leva'!F37/1000</f>
        <v>0</v>
      </c>
      <c r="G37" s="243">
        <f>+'Cash-Flow-2019-Leva'!G37/1000</f>
        <v>0</v>
      </c>
      <c r="H37" s="285"/>
      <c r="I37" s="244">
        <f>+'Cash-Flow-2019-Leva'!I37/1000</f>
        <v>0</v>
      </c>
      <c r="J37" s="243">
        <f>+'Cash-Flow-2019-Leva'!J37/1000</f>
        <v>0</v>
      </c>
      <c r="K37" s="285"/>
      <c r="L37" s="244">
        <f>+'Cash-Flow-2019-Leva'!L37/1000</f>
        <v>-5.5E-2</v>
      </c>
      <c r="M37" s="243">
        <f>+'Cash-Flow-2019-Leva'!M37/1000</f>
        <v>-4.7E-2</v>
      </c>
      <c r="N37" s="476"/>
      <c r="O37" s="371">
        <f t="shared" ref="O37:P40" si="3">+F37+I37+L37</f>
        <v>-5.5E-2</v>
      </c>
      <c r="P37" s="372">
        <f t="shared" si="3"/>
        <v>-4.7E-2</v>
      </c>
      <c r="Q37" s="50"/>
      <c r="R37" s="230"/>
      <c r="S37" s="230"/>
      <c r="T37" s="230"/>
      <c r="U37" s="23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 x14ac:dyDescent="0.25">
      <c r="A38" s="115"/>
      <c r="B38" s="210" t="s">
        <v>127</v>
      </c>
      <c r="C38" s="170"/>
      <c r="D38" s="171"/>
      <c r="E38" s="285"/>
      <c r="F38" s="289">
        <f>+'Cash-Flow-2019-Leva'!F38/1000</f>
        <v>0</v>
      </c>
      <c r="G38" s="288">
        <f>+'Cash-Flow-2019-Leva'!G38/1000</f>
        <v>0</v>
      </c>
      <c r="H38" s="285"/>
      <c r="I38" s="289">
        <f>+'Cash-Flow-2019-Leva'!I38/1000</f>
        <v>0</v>
      </c>
      <c r="J38" s="288">
        <f>+'Cash-Flow-2019-Leva'!J38/1000</f>
        <v>0</v>
      </c>
      <c r="K38" s="285"/>
      <c r="L38" s="289">
        <f>+'Cash-Flow-2019-Leva'!L38/1000</f>
        <v>0</v>
      </c>
      <c r="M38" s="288">
        <f>+'Cash-Flow-2019-Leva'!M38/1000</f>
        <v>0</v>
      </c>
      <c r="N38" s="476"/>
      <c r="O38" s="384">
        <f t="shared" si="3"/>
        <v>0</v>
      </c>
      <c r="P38" s="422">
        <f t="shared" si="3"/>
        <v>0</v>
      </c>
      <c r="Q38" s="50"/>
      <c r="R38" s="230"/>
      <c r="S38" s="230"/>
      <c r="T38" s="230"/>
      <c r="U38" s="23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 x14ac:dyDescent="0.25">
      <c r="A39" s="115"/>
      <c r="B39" s="211" t="s">
        <v>147</v>
      </c>
      <c r="C39" s="172"/>
      <c r="D39" s="173"/>
      <c r="E39" s="285"/>
      <c r="F39" s="291">
        <f>+'Cash-Flow-2019-Leva'!F39/1000</f>
        <v>0</v>
      </c>
      <c r="G39" s="290">
        <f>+'Cash-Flow-2019-Leva'!G39/1000</f>
        <v>0</v>
      </c>
      <c r="H39" s="285"/>
      <c r="I39" s="291">
        <f>+'Cash-Flow-2019-Leva'!I39/1000</f>
        <v>0</v>
      </c>
      <c r="J39" s="290">
        <f>+'Cash-Flow-2019-Leva'!J39/1000</f>
        <v>0</v>
      </c>
      <c r="K39" s="285"/>
      <c r="L39" s="291">
        <f>+'Cash-Flow-2019-Leva'!L39/1000</f>
        <v>-5.5E-2</v>
      </c>
      <c r="M39" s="290">
        <f>+'Cash-Flow-2019-Leva'!M39/1000</f>
        <v>-4.7E-2</v>
      </c>
      <c r="N39" s="476"/>
      <c r="O39" s="385">
        <f t="shared" si="3"/>
        <v>-5.5E-2</v>
      </c>
      <c r="P39" s="423">
        <f t="shared" si="3"/>
        <v>-4.7E-2</v>
      </c>
      <c r="Q39" s="50"/>
      <c r="R39" s="230"/>
      <c r="S39" s="230"/>
      <c r="T39" s="230"/>
      <c r="U39" s="23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 x14ac:dyDescent="0.25">
      <c r="A40" s="115"/>
      <c r="B40" s="212" t="s">
        <v>128</v>
      </c>
      <c r="C40" s="174"/>
      <c r="D40" s="175"/>
      <c r="E40" s="285"/>
      <c r="F40" s="293">
        <f>+'Cash-Flow-2019-Leva'!F40/1000</f>
        <v>0</v>
      </c>
      <c r="G40" s="292">
        <f>+'Cash-Flow-2019-Leva'!G40/1000</f>
        <v>0</v>
      </c>
      <c r="H40" s="285"/>
      <c r="I40" s="293">
        <f>+'Cash-Flow-2019-Leva'!I40/1000</f>
        <v>0</v>
      </c>
      <c r="J40" s="292">
        <f>+'Cash-Flow-2019-Leva'!J40/1000</f>
        <v>0</v>
      </c>
      <c r="K40" s="285"/>
      <c r="L40" s="293">
        <f>+'Cash-Flow-2019-Leva'!L40/1000</f>
        <v>0</v>
      </c>
      <c r="M40" s="292">
        <f>+'Cash-Flow-2019-Leva'!M40/1000</f>
        <v>0</v>
      </c>
      <c r="N40" s="476"/>
      <c r="O40" s="386">
        <f t="shared" si="3"/>
        <v>0</v>
      </c>
      <c r="P40" s="424">
        <f t="shared" si="3"/>
        <v>0</v>
      </c>
      <c r="Q40" s="50"/>
      <c r="R40" s="230"/>
      <c r="S40" s="230"/>
      <c r="T40" s="230"/>
      <c r="U40" s="23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 x14ac:dyDescent="0.25">
      <c r="A41" s="115"/>
      <c r="B41" s="168"/>
      <c r="C41" s="169"/>
      <c r="D41" s="133"/>
      <c r="E41" s="285"/>
      <c r="F41" s="246"/>
      <c r="G41" s="236"/>
      <c r="H41" s="285"/>
      <c r="I41" s="246"/>
      <c r="J41" s="236"/>
      <c r="K41" s="285"/>
      <c r="L41" s="246"/>
      <c r="M41" s="236"/>
      <c r="N41" s="476"/>
      <c r="O41" s="375"/>
      <c r="P41" s="368"/>
      <c r="Q41" s="50"/>
      <c r="R41" s="230"/>
      <c r="S41" s="230"/>
      <c r="T41" s="230"/>
      <c r="U41" s="23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 x14ac:dyDescent="0.25">
      <c r="A42" s="115"/>
      <c r="B42" s="151" t="s">
        <v>79</v>
      </c>
      <c r="C42" s="152"/>
      <c r="D42" s="153"/>
      <c r="E42" s="285"/>
      <c r="F42" s="244">
        <f>+'Cash-Flow-2019-Leva'!F42/1000</f>
        <v>0</v>
      </c>
      <c r="G42" s="243">
        <f>+'Cash-Flow-2019-Leva'!G42/1000</f>
        <v>0</v>
      </c>
      <c r="H42" s="285"/>
      <c r="I42" s="244">
        <f>+'Cash-Flow-2019-Leva'!I42/1000</f>
        <v>0</v>
      </c>
      <c r="J42" s="243">
        <f>+'Cash-Flow-2019-Leva'!J42/1000</f>
        <v>0</v>
      </c>
      <c r="K42" s="285"/>
      <c r="L42" s="244">
        <f>+'Cash-Flow-2019-Leva'!L42/1000</f>
        <v>0</v>
      </c>
      <c r="M42" s="243">
        <f>+'Cash-Flow-2019-Leva'!M42/1000</f>
        <v>0</v>
      </c>
      <c r="N42" s="476"/>
      <c r="O42" s="371">
        <f>+F42+I42+L42</f>
        <v>0</v>
      </c>
      <c r="P42" s="372">
        <f>+G42+J42+M42</f>
        <v>0</v>
      </c>
      <c r="Q42" s="50"/>
      <c r="R42" s="230"/>
      <c r="S42" s="230"/>
      <c r="T42" s="230"/>
      <c r="U42" s="23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 x14ac:dyDescent="0.25">
      <c r="A43" s="115"/>
      <c r="B43" s="204" t="s">
        <v>57</v>
      </c>
      <c r="C43" s="128"/>
      <c r="D43" s="132"/>
      <c r="E43" s="285"/>
      <c r="F43" s="245">
        <f>+'Cash-Flow-2019-Leva'!F43/1000</f>
        <v>0</v>
      </c>
      <c r="G43" s="234">
        <f>+'Cash-Flow-2019-Leva'!G43/1000</f>
        <v>0</v>
      </c>
      <c r="H43" s="285"/>
      <c r="I43" s="245">
        <f>+'Cash-Flow-2019-Leva'!I43/1000</f>
        <v>0</v>
      </c>
      <c r="J43" s="234">
        <f>+'Cash-Flow-2019-Leva'!J43/1000</f>
        <v>0</v>
      </c>
      <c r="K43" s="285"/>
      <c r="L43" s="245">
        <f>+'Cash-Flow-2019-Leva'!L43/1000</f>
        <v>0</v>
      </c>
      <c r="M43" s="234">
        <f>+'Cash-Flow-2019-Leva'!M43/1000</f>
        <v>0</v>
      </c>
      <c r="N43" s="476"/>
      <c r="O43" s="373"/>
      <c r="P43" s="366"/>
      <c r="Q43" s="50"/>
      <c r="R43" s="230"/>
      <c r="S43" s="230"/>
      <c r="T43" s="230"/>
      <c r="U43" s="23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 x14ac:dyDescent="0.25">
      <c r="A44" s="115"/>
      <c r="B44" s="205" t="s">
        <v>58</v>
      </c>
      <c r="C44" s="163"/>
      <c r="D44" s="164"/>
      <c r="E44" s="285"/>
      <c r="F44" s="264">
        <f>+'Cash-Flow-2019-Leva'!F44/1000</f>
        <v>0</v>
      </c>
      <c r="G44" s="263">
        <f>+'Cash-Flow-2019-Leva'!G44/1000</f>
        <v>0</v>
      </c>
      <c r="H44" s="285"/>
      <c r="I44" s="264">
        <f>+'Cash-Flow-2019-Leva'!I44/1000</f>
        <v>0</v>
      </c>
      <c r="J44" s="263">
        <f>+'Cash-Flow-2019-Leva'!J44/1000</f>
        <v>0</v>
      </c>
      <c r="K44" s="285"/>
      <c r="L44" s="264">
        <f>+'Cash-Flow-2019-Leva'!L44/1000</f>
        <v>0</v>
      </c>
      <c r="M44" s="263">
        <f>+'Cash-Flow-2019-Leva'!M44/1000</f>
        <v>0</v>
      </c>
      <c r="N44" s="476"/>
      <c r="O44" s="374">
        <f t="shared" ref="O44:P47" si="4">+F44+I44+L44</f>
        <v>0</v>
      </c>
      <c r="P44" s="387">
        <f t="shared" si="4"/>
        <v>0</v>
      </c>
      <c r="Q44" s="50"/>
      <c r="R44" s="230"/>
      <c r="S44" s="230"/>
      <c r="T44" s="230"/>
      <c r="U44" s="23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 x14ac:dyDescent="0.25">
      <c r="A45" s="115"/>
      <c r="B45" s="200" t="s">
        <v>59</v>
      </c>
      <c r="C45" s="159"/>
      <c r="D45" s="160"/>
      <c r="E45" s="285"/>
      <c r="F45" s="287">
        <f>+'Cash-Flow-2019-Leva'!F45/1000</f>
        <v>0</v>
      </c>
      <c r="G45" s="286">
        <f>+'Cash-Flow-2019-Leva'!G45/1000</f>
        <v>0</v>
      </c>
      <c r="H45" s="285"/>
      <c r="I45" s="287">
        <f>+'Cash-Flow-2019-Leva'!I45/1000</f>
        <v>0</v>
      </c>
      <c r="J45" s="286">
        <f>+'Cash-Flow-2019-Leva'!J45/1000</f>
        <v>0</v>
      </c>
      <c r="K45" s="285"/>
      <c r="L45" s="287">
        <f>+'Cash-Flow-2019-Leva'!L45/1000</f>
        <v>0</v>
      </c>
      <c r="M45" s="286">
        <f>+'Cash-Flow-2019-Leva'!M45/1000</f>
        <v>0</v>
      </c>
      <c r="N45" s="476"/>
      <c r="O45" s="369">
        <f t="shared" si="4"/>
        <v>0</v>
      </c>
      <c r="P45" s="421">
        <f t="shared" si="4"/>
        <v>0</v>
      </c>
      <c r="Q45" s="50"/>
      <c r="R45" s="230"/>
      <c r="S45" s="230"/>
      <c r="T45" s="230"/>
      <c r="U45" s="23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 x14ac:dyDescent="0.25">
      <c r="A46" s="115"/>
      <c r="B46" s="465" t="s">
        <v>259</v>
      </c>
      <c r="C46" s="159"/>
      <c r="D46" s="160"/>
      <c r="E46" s="285"/>
      <c r="F46" s="287">
        <f>+'Cash-Flow-2019-Leva'!F46/1000</f>
        <v>0</v>
      </c>
      <c r="G46" s="286">
        <f>+'Cash-Flow-2019-Leva'!G46/1000</f>
        <v>0</v>
      </c>
      <c r="H46" s="285"/>
      <c r="I46" s="287">
        <f>+'Cash-Flow-2019-Leva'!I46/1000</f>
        <v>0</v>
      </c>
      <c r="J46" s="286">
        <f>+'Cash-Flow-2019-Leva'!J46/1000</f>
        <v>0</v>
      </c>
      <c r="K46" s="285"/>
      <c r="L46" s="287">
        <f>+'Cash-Flow-2019-Leva'!L46/1000</f>
        <v>0</v>
      </c>
      <c r="M46" s="286">
        <f>+'Cash-Flow-2019-Leva'!M46/1000</f>
        <v>0</v>
      </c>
      <c r="N46" s="476"/>
      <c r="O46" s="369">
        <f t="shared" si="4"/>
        <v>0</v>
      </c>
      <c r="P46" s="421">
        <f t="shared" si="4"/>
        <v>0</v>
      </c>
      <c r="Q46" s="50"/>
      <c r="R46" s="230"/>
      <c r="S46" s="230"/>
      <c r="T46" s="230"/>
      <c r="U46" s="23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 x14ac:dyDescent="0.25">
      <c r="A47" s="115"/>
      <c r="B47" s="201" t="s">
        <v>60</v>
      </c>
      <c r="C47" s="161"/>
      <c r="D47" s="162"/>
      <c r="E47" s="285"/>
      <c r="F47" s="276">
        <f>+'Cash-Flow-2019-Leva'!F47/1000</f>
        <v>0</v>
      </c>
      <c r="G47" s="275">
        <f>+'Cash-Flow-2019-Leva'!G47/1000</f>
        <v>0</v>
      </c>
      <c r="H47" s="285"/>
      <c r="I47" s="276">
        <f>+'Cash-Flow-2019-Leva'!I47/1000</f>
        <v>0</v>
      </c>
      <c r="J47" s="275">
        <f>+'Cash-Flow-2019-Leva'!J47/1000</f>
        <v>0</v>
      </c>
      <c r="K47" s="285"/>
      <c r="L47" s="276">
        <f>+'Cash-Flow-2019-Leva'!L47/1000</f>
        <v>0</v>
      </c>
      <c r="M47" s="275">
        <f>+'Cash-Flow-2019-Leva'!M47/1000</f>
        <v>0</v>
      </c>
      <c r="N47" s="476"/>
      <c r="O47" s="370">
        <f t="shared" si="4"/>
        <v>0</v>
      </c>
      <c r="P47" s="393">
        <f t="shared" si="4"/>
        <v>0</v>
      </c>
      <c r="Q47" s="50"/>
      <c r="R47" s="230"/>
      <c r="S47" s="230"/>
      <c r="T47" s="230"/>
      <c r="U47" s="23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 x14ac:dyDescent="0.25">
      <c r="A48" s="115"/>
      <c r="B48" s="151" t="s">
        <v>136</v>
      </c>
      <c r="C48" s="152"/>
      <c r="D48" s="153"/>
      <c r="E48" s="285"/>
      <c r="F48" s="244">
        <f>+SUM(F44:F47)</f>
        <v>0</v>
      </c>
      <c r="G48" s="243">
        <f>+SUM(G44:G47)</f>
        <v>0</v>
      </c>
      <c r="H48" s="285"/>
      <c r="I48" s="244">
        <f>+SUM(I44:I47)</f>
        <v>0</v>
      </c>
      <c r="J48" s="243">
        <f>+SUM(J44:J47)</f>
        <v>0</v>
      </c>
      <c r="K48" s="285"/>
      <c r="L48" s="244">
        <f>+SUM(L44:L47)</f>
        <v>0</v>
      </c>
      <c r="M48" s="243">
        <f>+SUM(M44:M47)</f>
        <v>0</v>
      </c>
      <c r="N48" s="476"/>
      <c r="O48" s="371">
        <f>+SUM(O44:O47)</f>
        <v>0</v>
      </c>
      <c r="P48" s="372">
        <f>+SUM(P44:P47)</f>
        <v>0</v>
      </c>
      <c r="Q48" s="50"/>
      <c r="R48" s="230"/>
      <c r="S48" s="230"/>
      <c r="T48" s="230"/>
      <c r="U48" s="23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 x14ac:dyDescent="0.25">
      <c r="A49" s="94"/>
      <c r="B49" s="187"/>
      <c r="C49" s="166"/>
      <c r="D49" s="167"/>
      <c r="E49" s="235"/>
      <c r="F49" s="264"/>
      <c r="G49" s="263"/>
      <c r="H49" s="235"/>
      <c r="I49" s="264"/>
      <c r="J49" s="263"/>
      <c r="K49" s="235"/>
      <c r="L49" s="264"/>
      <c r="M49" s="263"/>
      <c r="N49" s="477"/>
      <c r="O49" s="374"/>
      <c r="P49" s="387"/>
      <c r="Q49" s="31"/>
      <c r="R49" s="230"/>
      <c r="S49" s="230"/>
      <c r="T49" s="230"/>
      <c r="U49" s="23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 x14ac:dyDescent="0.3">
      <c r="A50" s="115"/>
      <c r="B50" s="213" t="s">
        <v>109</v>
      </c>
      <c r="C50" s="188"/>
      <c r="D50" s="189"/>
      <c r="E50" s="285"/>
      <c r="F50" s="266">
        <f>+F25+F30+F37+F42+F48</f>
        <v>0</v>
      </c>
      <c r="G50" s="265">
        <f>+G25+G30+G37+G42+G48</f>
        <v>0</v>
      </c>
      <c r="H50" s="285"/>
      <c r="I50" s="266">
        <f>+I25+I30+I37+I42+I48</f>
        <v>0</v>
      </c>
      <c r="J50" s="265">
        <f>+J25+J30+J37+J42+J48</f>
        <v>0</v>
      </c>
      <c r="K50" s="285"/>
      <c r="L50" s="266">
        <f>+L25+L30+L37+L42+L48</f>
        <v>0.42</v>
      </c>
      <c r="M50" s="265">
        <f>+M25+M30+M37+M42+M48</f>
        <v>1.8030000000000002</v>
      </c>
      <c r="N50" s="476"/>
      <c r="O50" s="388">
        <f>+O25+O30+O37+O42+O48</f>
        <v>0.42</v>
      </c>
      <c r="P50" s="389">
        <f>+P25+P30+P37+P42+P48</f>
        <v>1.8030000000000002</v>
      </c>
      <c r="Q50" s="117"/>
      <c r="R50" s="230"/>
      <c r="S50" s="230"/>
      <c r="T50" s="230"/>
      <c r="U50" s="23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 x14ac:dyDescent="0.25">
      <c r="A51" s="115"/>
      <c r="B51" s="202" t="s">
        <v>83</v>
      </c>
      <c r="C51" s="143"/>
      <c r="D51" s="144"/>
      <c r="E51" s="285"/>
      <c r="F51" s="246"/>
      <c r="G51" s="236"/>
      <c r="H51" s="285"/>
      <c r="I51" s="246"/>
      <c r="J51" s="236"/>
      <c r="K51" s="285"/>
      <c r="L51" s="246"/>
      <c r="M51" s="236"/>
      <c r="N51" s="476"/>
      <c r="O51" s="375"/>
      <c r="P51" s="368"/>
      <c r="Q51" s="50"/>
      <c r="R51" s="230"/>
      <c r="S51" s="230"/>
      <c r="T51" s="230"/>
      <c r="U51" s="23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 x14ac:dyDescent="0.25">
      <c r="A52" s="115"/>
      <c r="B52" s="204" t="s">
        <v>70</v>
      </c>
      <c r="C52" s="128"/>
      <c r="D52" s="132"/>
      <c r="E52" s="285"/>
      <c r="F52" s="246"/>
      <c r="G52" s="236"/>
      <c r="H52" s="285"/>
      <c r="I52" s="246"/>
      <c r="J52" s="236"/>
      <c r="K52" s="285"/>
      <c r="L52" s="246"/>
      <c r="M52" s="236"/>
      <c r="N52" s="476"/>
      <c r="O52" s="375"/>
      <c r="P52" s="368"/>
      <c r="Q52" s="50"/>
      <c r="R52" s="230"/>
      <c r="S52" s="230"/>
      <c r="T52" s="230"/>
      <c r="U52" s="23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 x14ac:dyDescent="0.25">
      <c r="A53" s="115"/>
      <c r="B53" s="205" t="s">
        <v>88</v>
      </c>
      <c r="C53" s="163"/>
      <c r="D53" s="164"/>
      <c r="E53" s="285"/>
      <c r="F53" s="246">
        <f>+'Cash-Flow-2019-Leva'!F53/1000</f>
        <v>38.142000000000003</v>
      </c>
      <c r="G53" s="236">
        <f>+'Cash-Flow-2019-Leva'!G53/1000</f>
        <v>81.090999999999994</v>
      </c>
      <c r="H53" s="285"/>
      <c r="I53" s="246">
        <f>+'Cash-Flow-2019-Leva'!I53/1000</f>
        <v>0</v>
      </c>
      <c r="J53" s="236">
        <f>+'Cash-Flow-2019-Leva'!J53/1000</f>
        <v>13.682</v>
      </c>
      <c r="K53" s="285"/>
      <c r="L53" s="246">
        <f>+'Cash-Flow-2019-Leva'!L53/1000</f>
        <v>0</v>
      </c>
      <c r="M53" s="236">
        <f>+'Cash-Flow-2019-Leva'!M53/1000</f>
        <v>1.8029999999999999</v>
      </c>
      <c r="N53" s="476"/>
      <c r="O53" s="374">
        <f t="shared" ref="O53:P57" si="5">+F53+I53+L53</f>
        <v>38.142000000000003</v>
      </c>
      <c r="P53" s="368">
        <f t="shared" si="5"/>
        <v>96.575999999999993</v>
      </c>
      <c r="Q53" s="50"/>
      <c r="R53" s="230"/>
      <c r="S53" s="230"/>
      <c r="T53" s="230"/>
      <c r="U53" s="23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 x14ac:dyDescent="0.25">
      <c r="A54" s="115"/>
      <c r="B54" s="200" t="s">
        <v>80</v>
      </c>
      <c r="C54" s="159"/>
      <c r="D54" s="160"/>
      <c r="E54" s="285"/>
      <c r="F54" s="276">
        <f>+'Cash-Flow-2019-Leva'!F54/1000</f>
        <v>0.46200000000000002</v>
      </c>
      <c r="G54" s="275">
        <f>+'Cash-Flow-2019-Leva'!G54/1000</f>
        <v>0.51600000000000001</v>
      </c>
      <c r="H54" s="285"/>
      <c r="I54" s="276">
        <f>+'Cash-Flow-2019-Leva'!I54/1000</f>
        <v>0</v>
      </c>
      <c r="J54" s="275">
        <f>+'Cash-Flow-2019-Leva'!J54/1000</f>
        <v>0</v>
      </c>
      <c r="K54" s="285"/>
      <c r="L54" s="276">
        <f>+'Cash-Flow-2019-Leva'!L54/1000</f>
        <v>0</v>
      </c>
      <c r="M54" s="275">
        <f>+'Cash-Flow-2019-Leva'!M54/1000</f>
        <v>0</v>
      </c>
      <c r="N54" s="476"/>
      <c r="O54" s="370">
        <f t="shared" si="5"/>
        <v>0.46200000000000002</v>
      </c>
      <c r="P54" s="393">
        <f t="shared" si="5"/>
        <v>0.51600000000000001</v>
      </c>
      <c r="Q54" s="50"/>
      <c r="R54" s="230"/>
      <c r="S54" s="230"/>
      <c r="T54" s="230"/>
      <c r="U54" s="23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 x14ac:dyDescent="0.25">
      <c r="A55" s="115"/>
      <c r="B55" s="200" t="s">
        <v>91</v>
      </c>
      <c r="C55" s="159"/>
      <c r="D55" s="160"/>
      <c r="E55" s="285"/>
      <c r="F55" s="276">
        <f>+'Cash-Flow-2019-Leva'!F55/1000</f>
        <v>0</v>
      </c>
      <c r="G55" s="275">
        <f>+'Cash-Flow-2019-Leva'!G55/1000</f>
        <v>0</v>
      </c>
      <c r="H55" s="285"/>
      <c r="I55" s="276">
        <f>+'Cash-Flow-2019-Leva'!I55/1000</f>
        <v>0</v>
      </c>
      <c r="J55" s="275">
        <f>+'Cash-Flow-2019-Leva'!J55/1000</f>
        <v>0</v>
      </c>
      <c r="K55" s="285"/>
      <c r="L55" s="276">
        <f>+'Cash-Flow-2019-Leva'!L55/1000</f>
        <v>0</v>
      </c>
      <c r="M55" s="275">
        <f>+'Cash-Flow-2019-Leva'!M55/1000</f>
        <v>0</v>
      </c>
      <c r="N55" s="476"/>
      <c r="O55" s="370">
        <f t="shared" si="5"/>
        <v>0</v>
      </c>
      <c r="P55" s="393">
        <f t="shared" si="5"/>
        <v>0</v>
      </c>
      <c r="Q55" s="50"/>
      <c r="R55" s="230"/>
      <c r="S55" s="230"/>
      <c r="T55" s="230"/>
      <c r="U55" s="23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 x14ac:dyDescent="0.25">
      <c r="A56" s="115"/>
      <c r="B56" s="200" t="s">
        <v>61</v>
      </c>
      <c r="C56" s="159"/>
      <c r="D56" s="160"/>
      <c r="E56" s="285"/>
      <c r="F56" s="276">
        <f>+'Cash-Flow-2019-Leva'!F56/1000</f>
        <v>313.83699999999999</v>
      </c>
      <c r="G56" s="275">
        <f>+'Cash-Flow-2019-Leva'!G56/1000</f>
        <v>373.28199999999998</v>
      </c>
      <c r="H56" s="285"/>
      <c r="I56" s="276">
        <f>+'Cash-Flow-2019-Leva'!I56/1000</f>
        <v>0</v>
      </c>
      <c r="J56" s="275">
        <f>+'Cash-Flow-2019-Leva'!J56/1000</f>
        <v>20.143999999999998</v>
      </c>
      <c r="K56" s="285"/>
      <c r="L56" s="276">
        <f>+'Cash-Flow-2019-Leva'!L56/1000</f>
        <v>0</v>
      </c>
      <c r="M56" s="275">
        <f>+'Cash-Flow-2019-Leva'!M56/1000</f>
        <v>0</v>
      </c>
      <c r="N56" s="476"/>
      <c r="O56" s="370">
        <f t="shared" si="5"/>
        <v>313.83699999999999</v>
      </c>
      <c r="P56" s="393">
        <f t="shared" si="5"/>
        <v>393.42599999999999</v>
      </c>
      <c r="Q56" s="50"/>
      <c r="R56" s="230"/>
      <c r="S56" s="230"/>
      <c r="T56" s="230"/>
      <c r="U56" s="23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 x14ac:dyDescent="0.25">
      <c r="A57" s="115"/>
      <c r="B57" s="201" t="s">
        <v>62</v>
      </c>
      <c r="C57" s="161"/>
      <c r="D57" s="162"/>
      <c r="E57" s="285"/>
      <c r="F57" s="276">
        <f>+'Cash-Flow-2019-Leva'!F57/1000</f>
        <v>68.242000000000004</v>
      </c>
      <c r="G57" s="275">
        <f>+'Cash-Flow-2019-Leva'!G57/1000</f>
        <v>81.405000000000001</v>
      </c>
      <c r="H57" s="285"/>
      <c r="I57" s="276">
        <f>+'Cash-Flow-2019-Leva'!I57/1000</f>
        <v>0</v>
      </c>
      <c r="J57" s="275">
        <f>+'Cash-Flow-2019-Leva'!J57/1000</f>
        <v>4.2750000000000004</v>
      </c>
      <c r="K57" s="285"/>
      <c r="L57" s="276">
        <f>+'Cash-Flow-2019-Leva'!L57/1000</f>
        <v>0</v>
      </c>
      <c r="M57" s="275">
        <f>+'Cash-Flow-2019-Leva'!M57/1000</f>
        <v>0</v>
      </c>
      <c r="N57" s="476"/>
      <c r="O57" s="370">
        <f t="shared" si="5"/>
        <v>68.242000000000004</v>
      </c>
      <c r="P57" s="393">
        <f t="shared" si="5"/>
        <v>85.68</v>
      </c>
      <c r="Q57" s="50"/>
      <c r="R57" s="230"/>
      <c r="S57" s="230"/>
      <c r="T57" s="230"/>
      <c r="U57" s="23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 x14ac:dyDescent="0.25">
      <c r="A58" s="115"/>
      <c r="B58" s="154" t="s">
        <v>137</v>
      </c>
      <c r="C58" s="155"/>
      <c r="D58" s="156"/>
      <c r="E58" s="285"/>
      <c r="F58" s="270">
        <f>+SUM(F53:F57)</f>
        <v>420.68299999999999</v>
      </c>
      <c r="G58" s="269">
        <f>+SUM(G53:G57)</f>
        <v>536.29399999999998</v>
      </c>
      <c r="H58" s="285"/>
      <c r="I58" s="270">
        <f>+SUM(I53:I57)</f>
        <v>0</v>
      </c>
      <c r="J58" s="269">
        <f>+SUM(J53:J57)</f>
        <v>38.100999999999999</v>
      </c>
      <c r="K58" s="285"/>
      <c r="L58" s="270">
        <f>+SUM(L53:L57)</f>
        <v>0</v>
      </c>
      <c r="M58" s="269">
        <f>+SUM(M53:M57)</f>
        <v>1.8029999999999999</v>
      </c>
      <c r="N58" s="476"/>
      <c r="O58" s="390">
        <f>+SUM(O53:O57)</f>
        <v>420.68299999999999</v>
      </c>
      <c r="P58" s="391">
        <f>+SUM(P53:P57)</f>
        <v>576.19799999999998</v>
      </c>
      <c r="Q58" s="50"/>
      <c r="R58" s="230"/>
      <c r="S58" s="230"/>
      <c r="T58" s="230"/>
      <c r="U58" s="23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 x14ac:dyDescent="0.25">
      <c r="A59" s="115"/>
      <c r="B59" s="204" t="s">
        <v>81</v>
      </c>
      <c r="C59" s="128"/>
      <c r="D59" s="132"/>
      <c r="E59" s="285"/>
      <c r="F59" s="246"/>
      <c r="G59" s="236"/>
      <c r="H59" s="285"/>
      <c r="I59" s="246"/>
      <c r="J59" s="236"/>
      <c r="K59" s="285"/>
      <c r="L59" s="246"/>
      <c r="M59" s="236"/>
      <c r="N59" s="476"/>
      <c r="O59" s="375"/>
      <c r="P59" s="368"/>
      <c r="Q59" s="50"/>
      <c r="R59" s="230"/>
      <c r="S59" s="230"/>
      <c r="T59" s="230"/>
      <c r="U59" s="23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 x14ac:dyDescent="0.25">
      <c r="A60" s="115"/>
      <c r="B60" s="205" t="s">
        <v>129</v>
      </c>
      <c r="C60" s="163"/>
      <c r="D60" s="164"/>
      <c r="E60" s="285"/>
      <c r="F60" s="246">
        <f>+'Cash-Flow-2019-Leva'!F60/1000</f>
        <v>0</v>
      </c>
      <c r="G60" s="236">
        <f>+'Cash-Flow-2019-Leva'!G60/1000</f>
        <v>0</v>
      </c>
      <c r="H60" s="285"/>
      <c r="I60" s="246">
        <f>+'Cash-Flow-2019-Leva'!I60/1000</f>
        <v>0</v>
      </c>
      <c r="J60" s="236">
        <f>+'Cash-Flow-2019-Leva'!J60/1000</f>
        <v>0</v>
      </c>
      <c r="K60" s="285"/>
      <c r="L60" s="246">
        <f>+'Cash-Flow-2019-Leva'!L60/1000</f>
        <v>0</v>
      </c>
      <c r="M60" s="236">
        <f>+'Cash-Flow-2019-Leva'!M60/1000</f>
        <v>0</v>
      </c>
      <c r="N60" s="476"/>
      <c r="O60" s="375">
        <f t="shared" ref="O60:P64" si="6">+F60+I60+L60</f>
        <v>0</v>
      </c>
      <c r="P60" s="368">
        <f t="shared" si="6"/>
        <v>0</v>
      </c>
      <c r="Q60" s="50"/>
      <c r="R60" s="230"/>
      <c r="S60" s="230"/>
      <c r="T60" s="230"/>
      <c r="U60" s="23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 x14ac:dyDescent="0.25">
      <c r="A61" s="115"/>
      <c r="B61" s="200" t="s">
        <v>130</v>
      </c>
      <c r="C61" s="159"/>
      <c r="D61" s="160"/>
      <c r="E61" s="285"/>
      <c r="F61" s="276">
        <f>+'Cash-Flow-2019-Leva'!F61/1000</f>
        <v>0</v>
      </c>
      <c r="G61" s="275">
        <f>+'Cash-Flow-2019-Leva'!G61/1000</f>
        <v>0</v>
      </c>
      <c r="H61" s="285"/>
      <c r="I61" s="276">
        <f>+'Cash-Flow-2019-Leva'!I61/1000</f>
        <v>0</v>
      </c>
      <c r="J61" s="275">
        <f>+'Cash-Flow-2019-Leva'!J61/1000</f>
        <v>0</v>
      </c>
      <c r="K61" s="285"/>
      <c r="L61" s="276">
        <f>+'Cash-Flow-2019-Leva'!L61/1000</f>
        <v>0</v>
      </c>
      <c r="M61" s="275">
        <f>+'Cash-Flow-2019-Leva'!M61/1000</f>
        <v>0</v>
      </c>
      <c r="N61" s="476"/>
      <c r="O61" s="370">
        <f t="shared" si="6"/>
        <v>0</v>
      </c>
      <c r="P61" s="393">
        <f t="shared" si="6"/>
        <v>0</v>
      </c>
      <c r="Q61" s="50"/>
      <c r="R61" s="230"/>
      <c r="S61" s="230"/>
      <c r="T61" s="230"/>
      <c r="U61" s="23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 x14ac:dyDescent="0.25">
      <c r="A62" s="115"/>
      <c r="B62" s="200" t="s">
        <v>131</v>
      </c>
      <c r="C62" s="159"/>
      <c r="D62" s="160"/>
      <c r="E62" s="285"/>
      <c r="F62" s="276">
        <f>+'Cash-Flow-2019-Leva'!F62/1000</f>
        <v>0</v>
      </c>
      <c r="G62" s="275">
        <f>+'Cash-Flow-2019-Leva'!G62/1000</f>
        <v>0</v>
      </c>
      <c r="H62" s="285"/>
      <c r="I62" s="276">
        <f>+'Cash-Flow-2019-Leva'!I62/1000</f>
        <v>0</v>
      </c>
      <c r="J62" s="275">
        <f>+'Cash-Flow-2019-Leva'!J62/1000</f>
        <v>0</v>
      </c>
      <c r="K62" s="285"/>
      <c r="L62" s="276">
        <f>+'Cash-Flow-2019-Leva'!L62/1000</f>
        <v>0</v>
      </c>
      <c r="M62" s="275">
        <f>+'Cash-Flow-2019-Leva'!M62/1000</f>
        <v>0</v>
      </c>
      <c r="N62" s="476"/>
      <c r="O62" s="370">
        <f t="shared" si="6"/>
        <v>0</v>
      </c>
      <c r="P62" s="393">
        <f t="shared" si="6"/>
        <v>0</v>
      </c>
      <c r="Q62" s="50"/>
      <c r="R62" s="230"/>
      <c r="S62" s="230"/>
      <c r="T62" s="230"/>
      <c r="U62" s="23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 x14ac:dyDescent="0.25">
      <c r="A63" s="115"/>
      <c r="B63" s="201" t="s">
        <v>260</v>
      </c>
      <c r="C63" s="161"/>
      <c r="D63" s="162"/>
      <c r="E63" s="285"/>
      <c r="F63" s="295">
        <f>+'Cash-Flow-2019-Leva'!F63/1000</f>
        <v>0</v>
      </c>
      <c r="G63" s="294">
        <f>+'Cash-Flow-2019-Leva'!G63/1000</f>
        <v>0</v>
      </c>
      <c r="H63" s="285"/>
      <c r="I63" s="295">
        <f>+'Cash-Flow-2019-Leva'!I63/1000</f>
        <v>0</v>
      </c>
      <c r="J63" s="294">
        <f>+'Cash-Flow-2019-Leva'!J63/1000</f>
        <v>0</v>
      </c>
      <c r="K63" s="285"/>
      <c r="L63" s="295">
        <f>+'Cash-Flow-2019-Leva'!L63/1000</f>
        <v>0</v>
      </c>
      <c r="M63" s="294">
        <f>+'Cash-Flow-2019-Leva'!M63/1000</f>
        <v>0</v>
      </c>
      <c r="N63" s="476"/>
      <c r="O63" s="392">
        <f t="shared" si="6"/>
        <v>0</v>
      </c>
      <c r="P63" s="425">
        <f t="shared" si="6"/>
        <v>0</v>
      </c>
      <c r="Q63" s="50"/>
      <c r="R63" s="230"/>
      <c r="S63" s="230"/>
      <c r="T63" s="230"/>
      <c r="U63" s="23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 x14ac:dyDescent="0.25">
      <c r="A64" s="115"/>
      <c r="B64" s="214" t="s">
        <v>115</v>
      </c>
      <c r="C64" s="179"/>
      <c r="D64" s="180"/>
      <c r="E64" s="285"/>
      <c r="F64" s="297">
        <f>+'Cash-Flow-2019-Leva'!F64/1000</f>
        <v>0</v>
      </c>
      <c r="G64" s="296">
        <f>+'Cash-Flow-2019-Leva'!G64/1000</f>
        <v>0</v>
      </c>
      <c r="H64" s="285"/>
      <c r="I64" s="297">
        <f>+'Cash-Flow-2019-Leva'!I64/1000</f>
        <v>0</v>
      </c>
      <c r="J64" s="296">
        <f>+'Cash-Flow-2019-Leva'!J64/1000</f>
        <v>0</v>
      </c>
      <c r="K64" s="285"/>
      <c r="L64" s="297">
        <f>+'Cash-Flow-2019-Leva'!L64/1000</f>
        <v>0</v>
      </c>
      <c r="M64" s="296">
        <f>+'Cash-Flow-2019-Leva'!M64/1000</f>
        <v>0</v>
      </c>
      <c r="N64" s="476"/>
      <c r="O64" s="426">
        <f t="shared" si="6"/>
        <v>0</v>
      </c>
      <c r="P64" s="427">
        <f t="shared" si="6"/>
        <v>0</v>
      </c>
      <c r="Q64" s="50"/>
      <c r="R64" s="230"/>
      <c r="S64" s="230"/>
      <c r="T64" s="230"/>
      <c r="U64" s="23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 x14ac:dyDescent="0.25">
      <c r="A65" s="115"/>
      <c r="B65" s="154" t="s">
        <v>138</v>
      </c>
      <c r="C65" s="155"/>
      <c r="D65" s="156"/>
      <c r="E65" s="285"/>
      <c r="F65" s="270">
        <f>+SUM(F60:F63)</f>
        <v>0</v>
      </c>
      <c r="G65" s="269">
        <f>+SUM(G60:G63)</f>
        <v>0</v>
      </c>
      <c r="H65" s="285"/>
      <c r="I65" s="270">
        <f>+SUM(I60:I63)</f>
        <v>0</v>
      </c>
      <c r="J65" s="269">
        <f>+SUM(J60:J63)</f>
        <v>0</v>
      </c>
      <c r="K65" s="285"/>
      <c r="L65" s="270">
        <f>+SUM(L60:L63)</f>
        <v>0</v>
      </c>
      <c r="M65" s="269">
        <f>+SUM(M60:M63)</f>
        <v>0</v>
      </c>
      <c r="N65" s="476"/>
      <c r="O65" s="390">
        <f>+SUM(O60:O63)</f>
        <v>0</v>
      </c>
      <c r="P65" s="391">
        <f>+SUM(P60:P63)</f>
        <v>0</v>
      </c>
      <c r="Q65" s="50"/>
      <c r="R65" s="230"/>
      <c r="S65" s="230"/>
      <c r="T65" s="230"/>
      <c r="U65" s="23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 x14ac:dyDescent="0.25">
      <c r="A66" s="115"/>
      <c r="B66" s="204" t="s">
        <v>69</v>
      </c>
      <c r="C66" s="128"/>
      <c r="D66" s="132"/>
      <c r="E66" s="285"/>
      <c r="F66" s="276"/>
      <c r="G66" s="275"/>
      <c r="H66" s="285"/>
      <c r="I66" s="276"/>
      <c r="J66" s="275"/>
      <c r="K66" s="285"/>
      <c r="L66" s="276"/>
      <c r="M66" s="275"/>
      <c r="N66" s="476"/>
      <c r="O66" s="370"/>
      <c r="P66" s="393"/>
      <c r="Q66" s="50"/>
      <c r="R66" s="230"/>
      <c r="S66" s="230"/>
      <c r="T66" s="230"/>
      <c r="U66" s="23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 x14ac:dyDescent="0.25">
      <c r="A67" s="115"/>
      <c r="B67" s="205" t="s">
        <v>261</v>
      </c>
      <c r="C67" s="163"/>
      <c r="D67" s="164"/>
      <c r="E67" s="285"/>
      <c r="F67" s="246">
        <f>+'Cash-Flow-2019-Leva'!F67/1000</f>
        <v>0</v>
      </c>
      <c r="G67" s="236">
        <f>+'Cash-Flow-2019-Leva'!G67/1000</f>
        <v>0</v>
      </c>
      <c r="H67" s="285"/>
      <c r="I67" s="246">
        <f>+'Cash-Flow-2019-Leva'!I67/1000</f>
        <v>0</v>
      </c>
      <c r="J67" s="236">
        <f>+'Cash-Flow-2019-Leva'!J67/1000</f>
        <v>0</v>
      </c>
      <c r="K67" s="285"/>
      <c r="L67" s="246">
        <f>+'Cash-Flow-2019-Leva'!L67/1000</f>
        <v>0</v>
      </c>
      <c r="M67" s="236">
        <f>+'Cash-Flow-2019-Leva'!M67/1000</f>
        <v>0</v>
      </c>
      <c r="N67" s="476"/>
      <c r="O67" s="375">
        <f>+F67+I67+L67</f>
        <v>0</v>
      </c>
      <c r="P67" s="368">
        <f>+G67+J67+M67</f>
        <v>0</v>
      </c>
      <c r="Q67" s="50"/>
      <c r="R67" s="230"/>
      <c r="S67" s="230"/>
      <c r="T67" s="230"/>
      <c r="U67" s="23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 x14ac:dyDescent="0.25">
      <c r="A68" s="115"/>
      <c r="B68" s="201" t="s">
        <v>151</v>
      </c>
      <c r="C68" s="161"/>
      <c r="D68" s="162"/>
      <c r="E68" s="285"/>
      <c r="F68" s="276">
        <f>+'Cash-Flow-2019-Leva'!F68/1000</f>
        <v>0</v>
      </c>
      <c r="G68" s="275">
        <f>+'Cash-Flow-2019-Leva'!G68/1000</f>
        <v>0</v>
      </c>
      <c r="H68" s="285"/>
      <c r="I68" s="276">
        <f>+'Cash-Flow-2019-Leva'!I68/1000</f>
        <v>0</v>
      </c>
      <c r="J68" s="275">
        <f>+'Cash-Flow-2019-Leva'!J68/1000</f>
        <v>0</v>
      </c>
      <c r="K68" s="285"/>
      <c r="L68" s="276">
        <f>+'Cash-Flow-2019-Leva'!L68/1000</f>
        <v>0</v>
      </c>
      <c r="M68" s="275">
        <f>+'Cash-Flow-2019-Leva'!M68/1000</f>
        <v>0</v>
      </c>
      <c r="N68" s="476"/>
      <c r="O68" s="370">
        <f>+F68+I68+L68</f>
        <v>0</v>
      </c>
      <c r="P68" s="393">
        <f>+G68+J68+M68</f>
        <v>0</v>
      </c>
      <c r="Q68" s="50"/>
      <c r="R68" s="230"/>
      <c r="S68" s="230"/>
      <c r="T68" s="230"/>
      <c r="U68" s="23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 x14ac:dyDescent="0.25">
      <c r="A69" s="115"/>
      <c r="B69" s="154" t="s">
        <v>139</v>
      </c>
      <c r="C69" s="155"/>
      <c r="D69" s="156"/>
      <c r="E69" s="285"/>
      <c r="F69" s="270">
        <f>+SUM(F67:F68)</f>
        <v>0</v>
      </c>
      <c r="G69" s="269">
        <f>+SUM(G67:G68)</f>
        <v>0</v>
      </c>
      <c r="H69" s="285"/>
      <c r="I69" s="270">
        <f>+SUM(I67:I68)</f>
        <v>0</v>
      </c>
      <c r="J69" s="269">
        <f>+SUM(J67:J68)</f>
        <v>0</v>
      </c>
      <c r="K69" s="285"/>
      <c r="L69" s="270">
        <f>+SUM(L67:L68)</f>
        <v>0</v>
      </c>
      <c r="M69" s="269">
        <f>+SUM(M67:M68)</f>
        <v>0</v>
      </c>
      <c r="N69" s="476"/>
      <c r="O69" s="390">
        <f>+SUM(O67:O68)</f>
        <v>0</v>
      </c>
      <c r="P69" s="391">
        <f>+SUM(P67:P68)</f>
        <v>0</v>
      </c>
      <c r="Q69" s="50"/>
      <c r="R69" s="230"/>
      <c r="S69" s="230"/>
      <c r="T69" s="230"/>
      <c r="U69" s="23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 x14ac:dyDescent="0.25">
      <c r="A70" s="115"/>
      <c r="B70" s="204" t="s">
        <v>63</v>
      </c>
      <c r="C70" s="128"/>
      <c r="D70" s="132"/>
      <c r="E70" s="285"/>
      <c r="F70" s="276"/>
      <c r="G70" s="275"/>
      <c r="H70" s="285"/>
      <c r="I70" s="276"/>
      <c r="J70" s="275"/>
      <c r="K70" s="285"/>
      <c r="L70" s="276"/>
      <c r="M70" s="275"/>
      <c r="N70" s="476"/>
      <c r="O70" s="370"/>
      <c r="P70" s="393"/>
      <c r="Q70" s="50"/>
      <c r="R70" s="230"/>
      <c r="S70" s="230"/>
      <c r="T70" s="230"/>
      <c r="U70" s="23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 x14ac:dyDescent="0.25">
      <c r="A71" s="115"/>
      <c r="B71" s="205" t="s">
        <v>64</v>
      </c>
      <c r="C71" s="163"/>
      <c r="D71" s="164"/>
      <c r="E71" s="285"/>
      <c r="F71" s="246">
        <f>+'Cash-Flow-2019-Leva'!F71/1000</f>
        <v>0</v>
      </c>
      <c r="G71" s="236">
        <f>+'Cash-Flow-2019-Leva'!G71/1000</f>
        <v>0</v>
      </c>
      <c r="H71" s="285"/>
      <c r="I71" s="246">
        <f>+'Cash-Flow-2019-Leva'!I71/1000</f>
        <v>0</v>
      </c>
      <c r="J71" s="236">
        <f>+'Cash-Flow-2019-Leva'!J71/1000</f>
        <v>0</v>
      </c>
      <c r="K71" s="285"/>
      <c r="L71" s="246">
        <f>+'Cash-Flow-2019-Leva'!L71/1000</f>
        <v>0</v>
      </c>
      <c r="M71" s="236">
        <f>+'Cash-Flow-2019-Leva'!M71/1000</f>
        <v>0</v>
      </c>
      <c r="N71" s="476"/>
      <c r="O71" s="375">
        <f>+F71+I71+L71</f>
        <v>0</v>
      </c>
      <c r="P71" s="368">
        <f>+G71+J71+M71</f>
        <v>0</v>
      </c>
      <c r="Q71" s="50"/>
      <c r="R71" s="230"/>
      <c r="S71" s="230"/>
      <c r="T71" s="230"/>
      <c r="U71" s="23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 x14ac:dyDescent="0.25">
      <c r="A72" s="115"/>
      <c r="B72" s="201" t="s">
        <v>65</v>
      </c>
      <c r="C72" s="161"/>
      <c r="D72" s="162"/>
      <c r="E72" s="285"/>
      <c r="F72" s="276">
        <f>+'Cash-Flow-2019-Leva'!F72/1000</f>
        <v>0</v>
      </c>
      <c r="G72" s="275">
        <f>+'Cash-Flow-2019-Leva'!G72/1000</f>
        <v>0</v>
      </c>
      <c r="H72" s="285"/>
      <c r="I72" s="276">
        <f>+'Cash-Flow-2019-Leva'!I72/1000</f>
        <v>0</v>
      </c>
      <c r="J72" s="275">
        <f>+'Cash-Flow-2019-Leva'!J72/1000</f>
        <v>0</v>
      </c>
      <c r="K72" s="285"/>
      <c r="L72" s="276">
        <f>+'Cash-Flow-2019-Leva'!L72/1000</f>
        <v>0</v>
      </c>
      <c r="M72" s="275">
        <f>+'Cash-Flow-2019-Leva'!M72/1000</f>
        <v>0</v>
      </c>
      <c r="N72" s="476"/>
      <c r="O72" s="370">
        <f>+F72+I72+L72</f>
        <v>0</v>
      </c>
      <c r="P72" s="393">
        <f>+G72+J72+M72</f>
        <v>0</v>
      </c>
      <c r="Q72" s="50"/>
      <c r="R72" s="230"/>
      <c r="S72" s="230"/>
      <c r="T72" s="230"/>
      <c r="U72" s="23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 x14ac:dyDescent="0.25">
      <c r="A73" s="115"/>
      <c r="B73" s="154" t="s">
        <v>140</v>
      </c>
      <c r="C73" s="155"/>
      <c r="D73" s="156"/>
      <c r="E73" s="285"/>
      <c r="F73" s="270">
        <f>+SUM(F71:F72)</f>
        <v>0</v>
      </c>
      <c r="G73" s="269">
        <f>+SUM(G71:G72)</f>
        <v>0</v>
      </c>
      <c r="H73" s="285"/>
      <c r="I73" s="270">
        <f>+SUM(I71:I72)</f>
        <v>0</v>
      </c>
      <c r="J73" s="269">
        <f>+SUM(J71:J72)</f>
        <v>0</v>
      </c>
      <c r="K73" s="285"/>
      <c r="L73" s="270">
        <f>+SUM(L71:L72)</f>
        <v>0</v>
      </c>
      <c r="M73" s="269">
        <f>+SUM(M71:M72)</f>
        <v>0</v>
      </c>
      <c r="N73" s="476"/>
      <c r="O73" s="390">
        <f>+SUM(O71:O72)</f>
        <v>0</v>
      </c>
      <c r="P73" s="391">
        <f>+SUM(P71:P72)</f>
        <v>0</v>
      </c>
      <c r="Q73" s="50"/>
      <c r="R73" s="230"/>
      <c r="S73" s="230"/>
      <c r="T73" s="230"/>
      <c r="U73" s="23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 x14ac:dyDescent="0.25">
      <c r="A74" s="115"/>
      <c r="B74" s="204" t="s">
        <v>66</v>
      </c>
      <c r="C74" s="128"/>
      <c r="D74" s="132"/>
      <c r="E74" s="285"/>
      <c r="F74" s="276"/>
      <c r="G74" s="275"/>
      <c r="H74" s="285"/>
      <c r="I74" s="276"/>
      <c r="J74" s="275"/>
      <c r="K74" s="285"/>
      <c r="L74" s="276"/>
      <c r="M74" s="275"/>
      <c r="N74" s="476"/>
      <c r="O74" s="370"/>
      <c r="P74" s="393"/>
      <c r="Q74" s="50"/>
      <c r="R74" s="230"/>
      <c r="S74" s="230"/>
      <c r="T74" s="230"/>
      <c r="U74" s="23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 x14ac:dyDescent="0.25">
      <c r="A75" s="115"/>
      <c r="B75" s="205" t="s">
        <v>67</v>
      </c>
      <c r="C75" s="163"/>
      <c r="D75" s="164"/>
      <c r="E75" s="285"/>
      <c r="F75" s="246">
        <f>+'Cash-Flow-2019-Leva'!F75/1000</f>
        <v>0</v>
      </c>
      <c r="G75" s="236">
        <f>+'Cash-Flow-2019-Leva'!G75/1000</f>
        <v>0</v>
      </c>
      <c r="H75" s="285"/>
      <c r="I75" s="246">
        <f>+'Cash-Flow-2019-Leva'!I75/1000</f>
        <v>0</v>
      </c>
      <c r="J75" s="236">
        <f>+'Cash-Flow-2019-Leva'!J75/1000</f>
        <v>0</v>
      </c>
      <c r="K75" s="285"/>
      <c r="L75" s="246">
        <f>+'Cash-Flow-2019-Leva'!L75/1000</f>
        <v>0</v>
      </c>
      <c r="M75" s="236">
        <f>+'Cash-Flow-2019-Leva'!M75/1000</f>
        <v>0</v>
      </c>
      <c r="N75" s="476"/>
      <c r="O75" s="375">
        <f>+F75+I75+L75</f>
        <v>0</v>
      </c>
      <c r="P75" s="368">
        <f>+G75+J75+M75</f>
        <v>0</v>
      </c>
      <c r="Q75" s="50"/>
      <c r="R75" s="230"/>
      <c r="S75" s="230"/>
      <c r="T75" s="230"/>
      <c r="U75" s="23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 x14ac:dyDescent="0.25">
      <c r="A76" s="115"/>
      <c r="B76" s="201" t="s">
        <v>68</v>
      </c>
      <c r="C76" s="161"/>
      <c r="D76" s="162"/>
      <c r="E76" s="285"/>
      <c r="F76" s="276">
        <f>+'Cash-Flow-2019-Leva'!F76/1000</f>
        <v>0</v>
      </c>
      <c r="G76" s="275">
        <f>+'Cash-Flow-2019-Leva'!G76/1000</f>
        <v>0</v>
      </c>
      <c r="H76" s="285"/>
      <c r="I76" s="276">
        <f>+'Cash-Flow-2019-Leva'!I76/1000</f>
        <v>0</v>
      </c>
      <c r="J76" s="275">
        <f>+'Cash-Flow-2019-Leva'!J76/1000</f>
        <v>0</v>
      </c>
      <c r="K76" s="285"/>
      <c r="L76" s="276">
        <f>+'Cash-Flow-2019-Leva'!L76/1000</f>
        <v>0</v>
      </c>
      <c r="M76" s="275">
        <f>+'Cash-Flow-2019-Leva'!M76/1000</f>
        <v>0</v>
      </c>
      <c r="N76" s="476"/>
      <c r="O76" s="370">
        <f>+F76+I76+L76</f>
        <v>0</v>
      </c>
      <c r="P76" s="393">
        <f>+G76+J76+M76</f>
        <v>0</v>
      </c>
      <c r="Q76" s="50"/>
      <c r="R76" s="230"/>
      <c r="S76" s="230"/>
      <c r="T76" s="230"/>
      <c r="U76" s="23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 x14ac:dyDescent="0.25">
      <c r="A77" s="115"/>
      <c r="B77" s="154" t="s">
        <v>141</v>
      </c>
      <c r="C77" s="155"/>
      <c r="D77" s="156"/>
      <c r="E77" s="285"/>
      <c r="F77" s="270">
        <f>+SUM(F75:F76)</f>
        <v>0</v>
      </c>
      <c r="G77" s="269">
        <f>+SUM(G75:G76)</f>
        <v>0</v>
      </c>
      <c r="H77" s="285"/>
      <c r="I77" s="270">
        <f>+SUM(I75:I76)</f>
        <v>0</v>
      </c>
      <c r="J77" s="269">
        <f>+SUM(J75:J76)</f>
        <v>0</v>
      </c>
      <c r="K77" s="285"/>
      <c r="L77" s="270">
        <f>+SUM(L75:L76)</f>
        <v>0</v>
      </c>
      <c r="M77" s="269">
        <f>+SUM(M75:M76)</f>
        <v>0</v>
      </c>
      <c r="N77" s="476"/>
      <c r="O77" s="390">
        <f>+SUM(O75:O76)</f>
        <v>0</v>
      </c>
      <c r="P77" s="391">
        <f>+SUM(P75:P76)</f>
        <v>0</v>
      </c>
      <c r="Q77" s="50"/>
      <c r="R77" s="230"/>
      <c r="S77" s="230"/>
      <c r="T77" s="230"/>
      <c r="U77" s="23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 x14ac:dyDescent="0.25">
      <c r="A78" s="115"/>
      <c r="B78" s="176"/>
      <c r="C78" s="177"/>
      <c r="D78" s="178"/>
      <c r="E78" s="285"/>
      <c r="F78" s="276"/>
      <c r="G78" s="275"/>
      <c r="H78" s="285"/>
      <c r="I78" s="276"/>
      <c r="J78" s="275"/>
      <c r="K78" s="285"/>
      <c r="L78" s="276"/>
      <c r="M78" s="275"/>
      <c r="N78" s="476"/>
      <c r="O78" s="370"/>
      <c r="P78" s="393"/>
      <c r="Q78" s="50"/>
      <c r="R78" s="230"/>
      <c r="S78" s="230"/>
      <c r="T78" s="230"/>
      <c r="U78" s="23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 x14ac:dyDescent="0.3">
      <c r="A79" s="115"/>
      <c r="B79" s="466" t="s">
        <v>266</v>
      </c>
      <c r="C79" s="190"/>
      <c r="D79" s="191"/>
      <c r="E79" s="285"/>
      <c r="F79" s="277">
        <f>+F58+F65+F69+F73+F77</f>
        <v>420.68299999999999</v>
      </c>
      <c r="G79" s="280">
        <f>+G58+G65+G69+G73+G77</f>
        <v>536.29399999999998</v>
      </c>
      <c r="H79" s="285"/>
      <c r="I79" s="277">
        <f>+I58+I65+I69+I73+I77</f>
        <v>0</v>
      </c>
      <c r="J79" s="280">
        <f>+J58+J65+J69+J73+J77</f>
        <v>38.100999999999999</v>
      </c>
      <c r="K79" s="285"/>
      <c r="L79" s="277">
        <f>+L58+L65+L69+L73+L77</f>
        <v>0</v>
      </c>
      <c r="M79" s="280">
        <f>+M58+M65+M69+M73+M77</f>
        <v>1.8029999999999999</v>
      </c>
      <c r="N79" s="476"/>
      <c r="O79" s="394">
        <f>+O58+O65+O69+O73+O77</f>
        <v>420.68299999999999</v>
      </c>
      <c r="P79" s="401">
        <f>+P58+P65+P69+P73+P77</f>
        <v>576.19799999999998</v>
      </c>
      <c r="Q79" s="50">
        <f>+Q58+Q65+Q69+Q73+Q77</f>
        <v>0</v>
      </c>
      <c r="R79" s="230"/>
      <c r="S79" s="230"/>
      <c r="T79" s="230"/>
      <c r="U79" s="23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 x14ac:dyDescent="0.25">
      <c r="A80" s="115"/>
      <c r="B80" s="202" t="s">
        <v>265</v>
      </c>
      <c r="C80" s="127"/>
      <c r="D80" s="131"/>
      <c r="E80" s="285"/>
      <c r="F80" s="246"/>
      <c r="G80" s="236"/>
      <c r="H80" s="285"/>
      <c r="I80" s="246"/>
      <c r="J80" s="236"/>
      <c r="K80" s="285"/>
      <c r="L80" s="246"/>
      <c r="M80" s="236"/>
      <c r="N80" s="476"/>
      <c r="O80" s="375"/>
      <c r="P80" s="368"/>
      <c r="Q80" s="50"/>
      <c r="R80" s="230"/>
      <c r="S80" s="230"/>
      <c r="T80" s="230"/>
      <c r="U80" s="23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 x14ac:dyDescent="0.25">
      <c r="A81" s="115"/>
      <c r="B81" s="205" t="s">
        <v>85</v>
      </c>
      <c r="C81" s="163"/>
      <c r="D81" s="164"/>
      <c r="E81" s="285"/>
      <c r="F81" s="264">
        <f>+'Cash-Flow-2019-Leva'!F81/1000</f>
        <v>550.245</v>
      </c>
      <c r="G81" s="263">
        <f>+'Cash-Flow-2019-Leva'!G81/1000</f>
        <v>544.07600000000002</v>
      </c>
      <c r="H81" s="285"/>
      <c r="I81" s="264">
        <f>+'Cash-Flow-2019-Leva'!I81/1000</f>
        <v>6.8079999999999998</v>
      </c>
      <c r="J81" s="263">
        <f>+'Cash-Flow-2019-Leva'!J81/1000</f>
        <v>30.318999999999999</v>
      </c>
      <c r="K81" s="285"/>
      <c r="L81" s="264">
        <f>+'Cash-Flow-2019-Leva'!L81/1000</f>
        <v>0</v>
      </c>
      <c r="M81" s="263">
        <f>+'Cash-Flow-2019-Leva'!M81/1000</f>
        <v>0</v>
      </c>
      <c r="N81" s="476"/>
      <c r="O81" s="374">
        <f>+F81+I81+L81</f>
        <v>557.053</v>
      </c>
      <c r="P81" s="387">
        <f>+G81+J81+M81</f>
        <v>574.39499999999998</v>
      </c>
      <c r="Q81" s="50"/>
      <c r="R81" s="230"/>
      <c r="S81" s="230"/>
      <c r="T81" s="230"/>
      <c r="U81" s="23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 x14ac:dyDescent="0.25">
      <c r="A82" s="115"/>
      <c r="B82" s="201" t="s">
        <v>82</v>
      </c>
      <c r="C82" s="161"/>
      <c r="D82" s="162"/>
      <c r="E82" s="285"/>
      <c r="F82" s="276">
        <f>+'Cash-Flow-2019-Leva'!F82/1000</f>
        <v>0</v>
      </c>
      <c r="G82" s="275">
        <f>+'Cash-Flow-2019-Leva'!G82/1000</f>
        <v>0</v>
      </c>
      <c r="H82" s="285"/>
      <c r="I82" s="276">
        <f>+'Cash-Flow-2019-Leva'!I82/1000</f>
        <v>0</v>
      </c>
      <c r="J82" s="275">
        <f>+'Cash-Flow-2019-Leva'!J82/1000</f>
        <v>0</v>
      </c>
      <c r="K82" s="285"/>
      <c r="L82" s="276">
        <f>+'Cash-Flow-2019-Leva'!L82/1000</f>
        <v>0</v>
      </c>
      <c r="M82" s="275">
        <f>+'Cash-Flow-2019-Leva'!M82/1000</f>
        <v>0</v>
      </c>
      <c r="N82" s="476"/>
      <c r="O82" s="370">
        <f>+F82+I82+L82</f>
        <v>0</v>
      </c>
      <c r="P82" s="393">
        <f>+G82+J82+M82</f>
        <v>0</v>
      </c>
      <c r="Q82" s="50"/>
      <c r="R82" s="230"/>
      <c r="S82" s="230"/>
      <c r="T82" s="230"/>
      <c r="U82" s="23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 x14ac:dyDescent="0.3">
      <c r="A83" s="115"/>
      <c r="B83" s="216" t="s">
        <v>267</v>
      </c>
      <c r="C83" s="149"/>
      <c r="D83" s="150"/>
      <c r="E83" s="285"/>
      <c r="F83" s="279">
        <f>+F81+F82</f>
        <v>550.245</v>
      </c>
      <c r="G83" s="278">
        <f>+G81+G82</f>
        <v>544.07600000000002</v>
      </c>
      <c r="H83" s="285"/>
      <c r="I83" s="279">
        <f>+I81+I82</f>
        <v>6.8079999999999998</v>
      </c>
      <c r="J83" s="278">
        <f>+J81+J82</f>
        <v>30.318999999999999</v>
      </c>
      <c r="K83" s="285"/>
      <c r="L83" s="279">
        <f>+L81+L82</f>
        <v>0</v>
      </c>
      <c r="M83" s="278">
        <f>+M81+M82</f>
        <v>0</v>
      </c>
      <c r="N83" s="476"/>
      <c r="O83" s="395">
        <f>+O81+O82</f>
        <v>557.053</v>
      </c>
      <c r="P83" s="396">
        <f>+P81+P82</f>
        <v>574.39499999999998</v>
      </c>
      <c r="Q83" s="50"/>
      <c r="R83" s="230"/>
      <c r="S83" s="230"/>
      <c r="T83" s="230"/>
      <c r="U83" s="23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 x14ac:dyDescent="0.3">
      <c r="A84" s="115"/>
      <c r="B84" s="668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68"/>
      <c r="D84" s="668"/>
      <c r="E84" s="5"/>
      <c r="F84" s="480">
        <f>+ROUND(+F85+F86,0)</f>
        <v>0</v>
      </c>
      <c r="G84" s="481">
        <f>+ROUND(+G85+G86,0)</f>
        <v>0</v>
      </c>
      <c r="H84" s="5"/>
      <c r="I84" s="480">
        <f>+ROUND(+I85+I86,0)</f>
        <v>0</v>
      </c>
      <c r="J84" s="481">
        <f>+ROUND(+J85+J86,0)</f>
        <v>0</v>
      </c>
      <c r="K84" s="5"/>
      <c r="L84" s="480">
        <f>+ROUND(+L85+L86,0)</f>
        <v>0</v>
      </c>
      <c r="M84" s="481">
        <f>+ROUND(+M85+M86,0)</f>
        <v>0</v>
      </c>
      <c r="N84" s="475"/>
      <c r="O84" s="489">
        <f>+ROUND(+O85+O86,0)</f>
        <v>0</v>
      </c>
      <c r="P84" s="490">
        <f>+ROUND(+P85+P86,0)</f>
        <v>0</v>
      </c>
      <c r="Q84" s="50"/>
      <c r="R84" s="230"/>
      <c r="S84" s="230"/>
      <c r="T84" s="230"/>
      <c r="U84" s="23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 x14ac:dyDescent="0.3">
      <c r="A85" s="115"/>
      <c r="B85" s="221" t="s">
        <v>268</v>
      </c>
      <c r="C85" s="145"/>
      <c r="D85" s="146"/>
      <c r="E85" s="285"/>
      <c r="F85" s="300">
        <f>+F50-F79+F83</f>
        <v>129.56200000000001</v>
      </c>
      <c r="G85" s="299">
        <f>+G50-G79+G83</f>
        <v>7.7820000000000391</v>
      </c>
      <c r="H85" s="285"/>
      <c r="I85" s="300">
        <f>+I50-I79+I83</f>
        <v>6.8079999999999998</v>
      </c>
      <c r="J85" s="299">
        <f>+J50-J79+J83</f>
        <v>-7.782</v>
      </c>
      <c r="K85" s="285"/>
      <c r="L85" s="300">
        <f>+L50-L79+L83</f>
        <v>0.42</v>
      </c>
      <c r="M85" s="299">
        <f>+M50-M79+M83</f>
        <v>2.2204460492503131E-16</v>
      </c>
      <c r="N85" s="476"/>
      <c r="O85" s="397">
        <f>+O50-O79+O83</f>
        <v>136.79000000000002</v>
      </c>
      <c r="P85" s="398">
        <f>+P50-P79+P83</f>
        <v>0</v>
      </c>
      <c r="Q85" s="118"/>
      <c r="R85" s="230"/>
      <c r="S85" s="230"/>
      <c r="T85" s="230"/>
      <c r="U85" s="23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 x14ac:dyDescent="0.35">
      <c r="A86" s="115"/>
      <c r="B86" s="222" t="s">
        <v>116</v>
      </c>
      <c r="C86" s="147"/>
      <c r="D86" s="148"/>
      <c r="E86" s="285"/>
      <c r="F86" s="302">
        <f>+F103+F122+F129-F134</f>
        <v>-129.56200000000001</v>
      </c>
      <c r="G86" s="301">
        <f>+G103+G122+G129-G134</f>
        <v>-7.782</v>
      </c>
      <c r="H86" s="285"/>
      <c r="I86" s="302">
        <f>+I103+I122+I129-I134</f>
        <v>-6.8079999999999998</v>
      </c>
      <c r="J86" s="301">
        <f>+J103+J122+J129-J134</f>
        <v>7.782</v>
      </c>
      <c r="K86" s="285"/>
      <c r="L86" s="302">
        <f>+L103+L122+L129-L134</f>
        <v>-0.42</v>
      </c>
      <c r="M86" s="301">
        <f>+M103+M122+M129-M134</f>
        <v>0</v>
      </c>
      <c r="N86" s="476"/>
      <c r="O86" s="399">
        <f>+O103+O122+O129-O134</f>
        <v>-136.79</v>
      </c>
      <c r="P86" s="400">
        <f>+P103+P122+P129-P134</f>
        <v>0</v>
      </c>
      <c r="Q86" s="118"/>
      <c r="R86" s="230"/>
      <c r="S86" s="230"/>
      <c r="T86" s="230"/>
      <c r="U86" s="23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 x14ac:dyDescent="0.25">
      <c r="A87" s="115"/>
      <c r="B87" s="202" t="s">
        <v>105</v>
      </c>
      <c r="C87" s="143"/>
      <c r="D87" s="144"/>
      <c r="E87" s="285"/>
      <c r="F87" s="245"/>
      <c r="G87" s="234"/>
      <c r="H87" s="285"/>
      <c r="I87" s="245"/>
      <c r="J87" s="234"/>
      <c r="K87" s="285"/>
      <c r="L87" s="245"/>
      <c r="M87" s="234"/>
      <c r="N87" s="476"/>
      <c r="O87" s="373"/>
      <c r="P87" s="366"/>
      <c r="Q87" s="50"/>
      <c r="R87" s="230"/>
      <c r="S87" s="230"/>
      <c r="T87" s="230"/>
      <c r="U87" s="23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 x14ac:dyDescent="0.25">
      <c r="A88" s="115"/>
      <c r="B88" s="203" t="s">
        <v>111</v>
      </c>
      <c r="C88" s="157"/>
      <c r="D88" s="158"/>
      <c r="E88" s="285"/>
      <c r="F88" s="264"/>
      <c r="G88" s="263"/>
      <c r="H88" s="285"/>
      <c r="I88" s="264"/>
      <c r="J88" s="263"/>
      <c r="K88" s="285"/>
      <c r="L88" s="264"/>
      <c r="M88" s="263"/>
      <c r="N88" s="476"/>
      <c r="O88" s="374"/>
      <c r="P88" s="387"/>
      <c r="Q88" s="50"/>
      <c r="R88" s="230"/>
      <c r="S88" s="230"/>
      <c r="T88" s="230"/>
      <c r="U88" s="23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 x14ac:dyDescent="0.25">
      <c r="A89" s="115"/>
      <c r="B89" s="200" t="s">
        <v>112</v>
      </c>
      <c r="C89" s="159"/>
      <c r="D89" s="160"/>
      <c r="E89" s="285"/>
      <c r="F89" s="287">
        <f>+'Cash-Flow-2019-Leva'!F89/1000</f>
        <v>0</v>
      </c>
      <c r="G89" s="286">
        <f>+'Cash-Flow-2019-Leva'!G89/1000</f>
        <v>0</v>
      </c>
      <c r="H89" s="285"/>
      <c r="I89" s="287">
        <f>+'Cash-Flow-2019-Leva'!I89/1000</f>
        <v>0</v>
      </c>
      <c r="J89" s="286">
        <f>+'Cash-Flow-2019-Leva'!J89/1000</f>
        <v>0</v>
      </c>
      <c r="K89" s="285"/>
      <c r="L89" s="287">
        <f>+'Cash-Flow-2019-Leva'!L89/1000</f>
        <v>0</v>
      </c>
      <c r="M89" s="286">
        <f>+'Cash-Flow-2019-Leva'!M89/1000</f>
        <v>0</v>
      </c>
      <c r="N89" s="476"/>
      <c r="O89" s="369">
        <f>+F89+I89+L89</f>
        <v>0</v>
      </c>
      <c r="P89" s="421">
        <f>+G89+J89+M89</f>
        <v>0</v>
      </c>
      <c r="Q89" s="50"/>
      <c r="R89" s="230"/>
      <c r="S89" s="230"/>
      <c r="T89" s="230"/>
      <c r="U89" s="23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 x14ac:dyDescent="0.25">
      <c r="A90" s="115"/>
      <c r="B90" s="201" t="s">
        <v>262</v>
      </c>
      <c r="C90" s="161"/>
      <c r="D90" s="162"/>
      <c r="E90" s="285"/>
      <c r="F90" s="276">
        <f>+'Cash-Flow-2019-Leva'!F90/1000</f>
        <v>0</v>
      </c>
      <c r="G90" s="275">
        <f>+'Cash-Flow-2019-Leva'!G90/1000</f>
        <v>0</v>
      </c>
      <c r="H90" s="285"/>
      <c r="I90" s="276">
        <f>+'Cash-Flow-2019-Leva'!I90/1000</f>
        <v>0</v>
      </c>
      <c r="J90" s="275">
        <f>+'Cash-Flow-2019-Leva'!J90/1000</f>
        <v>0</v>
      </c>
      <c r="K90" s="285"/>
      <c r="L90" s="276">
        <f>+'Cash-Flow-2019-Leva'!L90/1000</f>
        <v>0</v>
      </c>
      <c r="M90" s="275">
        <f>+'Cash-Flow-2019-Leva'!M90/1000</f>
        <v>0</v>
      </c>
      <c r="N90" s="476"/>
      <c r="O90" s="370">
        <f>+F90+I90+L90</f>
        <v>0</v>
      </c>
      <c r="P90" s="393">
        <f>+G90+J90+M90</f>
        <v>0</v>
      </c>
      <c r="Q90" s="50"/>
      <c r="R90" s="230"/>
      <c r="S90" s="230"/>
      <c r="T90" s="230"/>
      <c r="U90" s="23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 x14ac:dyDescent="0.25">
      <c r="A91" s="115"/>
      <c r="B91" s="467" t="s">
        <v>269</v>
      </c>
      <c r="C91" s="152"/>
      <c r="D91" s="153"/>
      <c r="E91" s="285"/>
      <c r="F91" s="244">
        <f>+SUM(F89:F90)</f>
        <v>0</v>
      </c>
      <c r="G91" s="243">
        <f>+SUM(G89:G90)</f>
        <v>0</v>
      </c>
      <c r="H91" s="285"/>
      <c r="I91" s="244">
        <f>+SUM(I89:I90)</f>
        <v>0</v>
      </c>
      <c r="J91" s="243">
        <f>+SUM(J89:J90)</f>
        <v>0</v>
      </c>
      <c r="K91" s="285"/>
      <c r="L91" s="244">
        <f>+SUM(L89:L90)</f>
        <v>0</v>
      </c>
      <c r="M91" s="243">
        <f>+SUM(M89:M90)</f>
        <v>0</v>
      </c>
      <c r="N91" s="476"/>
      <c r="O91" s="371">
        <f>+SUM(O89:O90)</f>
        <v>0</v>
      </c>
      <c r="P91" s="372">
        <f>+SUM(P89:P90)</f>
        <v>0</v>
      </c>
      <c r="Q91" s="50"/>
      <c r="R91" s="230"/>
      <c r="S91" s="230"/>
      <c r="T91" s="230"/>
      <c r="U91" s="23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 x14ac:dyDescent="0.25">
      <c r="A92" s="115"/>
      <c r="B92" s="202" t="s">
        <v>96</v>
      </c>
      <c r="C92" s="128"/>
      <c r="D92" s="132"/>
      <c r="E92" s="285"/>
      <c r="F92" s="245"/>
      <c r="G92" s="234"/>
      <c r="H92" s="285"/>
      <c r="I92" s="245"/>
      <c r="J92" s="234"/>
      <c r="K92" s="285"/>
      <c r="L92" s="245"/>
      <c r="M92" s="234"/>
      <c r="N92" s="476"/>
      <c r="O92" s="373"/>
      <c r="P92" s="366"/>
      <c r="Q92" s="50"/>
      <c r="R92" s="230"/>
      <c r="S92" s="230"/>
      <c r="T92" s="230"/>
      <c r="U92" s="23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 x14ac:dyDescent="0.25">
      <c r="A93" s="115"/>
      <c r="B93" s="205" t="s">
        <v>99</v>
      </c>
      <c r="C93" s="163"/>
      <c r="D93" s="164"/>
      <c r="E93" s="285"/>
      <c r="F93" s="264">
        <f>+'Cash-Flow-2019-Leva'!F93/1000</f>
        <v>0</v>
      </c>
      <c r="G93" s="263">
        <f>+'Cash-Flow-2019-Leva'!G93/1000</f>
        <v>0</v>
      </c>
      <c r="H93" s="285"/>
      <c r="I93" s="264">
        <f>+'Cash-Flow-2019-Leva'!I93/1000</f>
        <v>0</v>
      </c>
      <c r="J93" s="263">
        <f>+'Cash-Flow-2019-Leva'!J93/1000</f>
        <v>0</v>
      </c>
      <c r="K93" s="285"/>
      <c r="L93" s="264">
        <f>+'Cash-Flow-2019-Leva'!L93/1000</f>
        <v>0</v>
      </c>
      <c r="M93" s="263">
        <f>+'Cash-Flow-2019-Leva'!M93/1000</f>
        <v>0</v>
      </c>
      <c r="N93" s="476"/>
      <c r="O93" s="374">
        <f t="shared" ref="O93:P96" si="7">+F93+I93+L93</f>
        <v>0</v>
      </c>
      <c r="P93" s="387">
        <f t="shared" si="7"/>
        <v>0</v>
      </c>
      <c r="Q93" s="50"/>
      <c r="R93" s="230"/>
      <c r="S93" s="230"/>
      <c r="T93" s="230"/>
      <c r="U93" s="23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 x14ac:dyDescent="0.25">
      <c r="A94" s="115"/>
      <c r="B94" s="465" t="s">
        <v>113</v>
      </c>
      <c r="C94" s="159"/>
      <c r="D94" s="160"/>
      <c r="E94" s="285"/>
      <c r="F94" s="276">
        <f>+'Cash-Flow-2019-Leva'!F94/1000</f>
        <v>0</v>
      </c>
      <c r="G94" s="275">
        <f>+'Cash-Flow-2019-Leva'!G94/1000</f>
        <v>0</v>
      </c>
      <c r="H94" s="285"/>
      <c r="I94" s="276">
        <f>+'Cash-Flow-2019-Leva'!I94/1000</f>
        <v>0</v>
      </c>
      <c r="J94" s="275">
        <f>+'Cash-Flow-2019-Leva'!J94/1000</f>
        <v>0</v>
      </c>
      <c r="K94" s="285"/>
      <c r="L94" s="276">
        <f>+'Cash-Flow-2019-Leva'!L94/1000</f>
        <v>0</v>
      </c>
      <c r="M94" s="275">
        <f>+'Cash-Flow-2019-Leva'!M94/1000</f>
        <v>0</v>
      </c>
      <c r="N94" s="476"/>
      <c r="O94" s="370">
        <f t="shared" si="7"/>
        <v>0</v>
      </c>
      <c r="P94" s="393">
        <f t="shared" si="7"/>
        <v>0</v>
      </c>
      <c r="Q94" s="50"/>
      <c r="R94" s="230"/>
      <c r="S94" s="230"/>
      <c r="T94" s="230"/>
      <c r="U94" s="23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 x14ac:dyDescent="0.25">
      <c r="A95" s="115"/>
      <c r="B95" s="200" t="s">
        <v>287</v>
      </c>
      <c r="C95" s="159"/>
      <c r="D95" s="160"/>
      <c r="E95" s="285"/>
      <c r="F95" s="276">
        <f>+'Cash-Flow-2019-Leva'!F95/1000</f>
        <v>0</v>
      </c>
      <c r="G95" s="275">
        <f>+'Cash-Flow-2019-Leva'!G95/1000</f>
        <v>0</v>
      </c>
      <c r="H95" s="285"/>
      <c r="I95" s="276">
        <f>+'Cash-Flow-2019-Leva'!I95/1000</f>
        <v>0</v>
      </c>
      <c r="J95" s="275">
        <f>+'Cash-Flow-2019-Leva'!J95/1000</f>
        <v>0</v>
      </c>
      <c r="K95" s="285"/>
      <c r="L95" s="276">
        <f>+'Cash-Flow-2019-Leva'!L95/1000</f>
        <v>0</v>
      </c>
      <c r="M95" s="275">
        <f>+'Cash-Flow-2019-Leva'!M95/1000</f>
        <v>0</v>
      </c>
      <c r="N95" s="476"/>
      <c r="O95" s="370">
        <f t="shared" si="7"/>
        <v>0</v>
      </c>
      <c r="P95" s="393">
        <f t="shared" si="7"/>
        <v>0</v>
      </c>
      <c r="Q95" s="50"/>
      <c r="R95" s="230"/>
      <c r="S95" s="230"/>
      <c r="T95" s="230"/>
      <c r="U95" s="23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 x14ac:dyDescent="0.25">
      <c r="A96" s="115"/>
      <c r="B96" s="217" t="s">
        <v>134</v>
      </c>
      <c r="C96" s="192"/>
      <c r="D96" s="193"/>
      <c r="E96" s="285"/>
      <c r="F96" s="276">
        <f>+'Cash-Flow-2019-Leva'!F96/1000</f>
        <v>0</v>
      </c>
      <c r="G96" s="275">
        <f>+'Cash-Flow-2019-Leva'!G96/1000</f>
        <v>0</v>
      </c>
      <c r="H96" s="285"/>
      <c r="I96" s="276">
        <f>+'Cash-Flow-2019-Leva'!I96/1000</f>
        <v>0</v>
      </c>
      <c r="J96" s="275">
        <f>+'Cash-Flow-2019-Leva'!J96/1000</f>
        <v>0</v>
      </c>
      <c r="K96" s="285"/>
      <c r="L96" s="276">
        <f>+'Cash-Flow-2019-Leva'!L96/1000</f>
        <v>0</v>
      </c>
      <c r="M96" s="275">
        <f>+'Cash-Flow-2019-Leva'!M96/1000</f>
        <v>0</v>
      </c>
      <c r="N96" s="476"/>
      <c r="O96" s="370">
        <f t="shared" si="7"/>
        <v>0</v>
      </c>
      <c r="P96" s="393">
        <f t="shared" si="7"/>
        <v>0</v>
      </c>
      <c r="Q96" s="50"/>
      <c r="R96" s="230"/>
      <c r="S96" s="230"/>
      <c r="T96" s="230"/>
      <c r="U96" s="23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 x14ac:dyDescent="0.25">
      <c r="A97" s="115"/>
      <c r="B97" s="467" t="s">
        <v>270</v>
      </c>
      <c r="C97" s="152"/>
      <c r="D97" s="153"/>
      <c r="E97" s="285"/>
      <c r="F97" s="244">
        <f>+SUM(F93:F96)</f>
        <v>0</v>
      </c>
      <c r="G97" s="243">
        <f>+SUM(G93:G96)</f>
        <v>0</v>
      </c>
      <c r="H97" s="285"/>
      <c r="I97" s="244">
        <f>+SUM(I93:I96)</f>
        <v>0</v>
      </c>
      <c r="J97" s="243">
        <f>+SUM(J93:J96)</f>
        <v>0</v>
      </c>
      <c r="K97" s="285"/>
      <c r="L97" s="244">
        <f>+SUM(L93:L96)</f>
        <v>0</v>
      </c>
      <c r="M97" s="243">
        <f>+SUM(M93:M96)</f>
        <v>0</v>
      </c>
      <c r="N97" s="476"/>
      <c r="O97" s="371">
        <f>+SUM(O93:O96)</f>
        <v>0</v>
      </c>
      <c r="P97" s="372">
        <f>+SUM(P93:P96)</f>
        <v>0</v>
      </c>
      <c r="Q97" s="50"/>
      <c r="R97" s="230"/>
      <c r="S97" s="230"/>
      <c r="T97" s="230"/>
      <c r="U97" s="23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 x14ac:dyDescent="0.25">
      <c r="A98" s="115"/>
      <c r="B98" s="204" t="s">
        <v>97</v>
      </c>
      <c r="C98" s="128"/>
      <c r="D98" s="132"/>
      <c r="E98" s="285"/>
      <c r="F98" s="245"/>
      <c r="G98" s="234"/>
      <c r="H98" s="285"/>
      <c r="I98" s="245"/>
      <c r="J98" s="234"/>
      <c r="K98" s="285"/>
      <c r="L98" s="245"/>
      <c r="M98" s="234"/>
      <c r="N98" s="476"/>
      <c r="O98" s="373"/>
      <c r="P98" s="366"/>
      <c r="Q98" s="50"/>
      <c r="R98" s="230"/>
      <c r="S98" s="230"/>
      <c r="T98" s="230"/>
      <c r="U98" s="23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 x14ac:dyDescent="0.25">
      <c r="A99" s="115"/>
      <c r="B99" s="205" t="s">
        <v>114</v>
      </c>
      <c r="C99" s="163"/>
      <c r="D99" s="164"/>
      <c r="E99" s="285"/>
      <c r="F99" s="264">
        <f>+'Cash-Flow-2019-Leva'!F99/1000</f>
        <v>0</v>
      </c>
      <c r="G99" s="263">
        <f>+'Cash-Flow-2019-Leva'!G99/1000</f>
        <v>0</v>
      </c>
      <c r="H99" s="285"/>
      <c r="I99" s="264">
        <f>+'Cash-Flow-2019-Leva'!I99/1000</f>
        <v>0</v>
      </c>
      <c r="J99" s="263">
        <f>+'Cash-Flow-2019-Leva'!J99/1000</f>
        <v>0</v>
      </c>
      <c r="K99" s="285"/>
      <c r="L99" s="264">
        <f>+'Cash-Flow-2019-Leva'!L99/1000</f>
        <v>0</v>
      </c>
      <c r="M99" s="263">
        <f>+'Cash-Flow-2019-Leva'!M99/1000</f>
        <v>0</v>
      </c>
      <c r="N99" s="476"/>
      <c r="O99" s="374">
        <f>+F99+I99+L99</f>
        <v>0</v>
      </c>
      <c r="P99" s="387">
        <f>+G99+J99+M99</f>
        <v>0</v>
      </c>
      <c r="Q99" s="50"/>
      <c r="R99" s="230"/>
      <c r="S99" s="230"/>
      <c r="T99" s="230"/>
      <c r="U99" s="23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 x14ac:dyDescent="0.25">
      <c r="A100" s="115"/>
      <c r="B100" s="201" t="s">
        <v>98</v>
      </c>
      <c r="C100" s="161"/>
      <c r="D100" s="162"/>
      <c r="E100" s="285"/>
      <c r="F100" s="276">
        <f>+'Cash-Flow-2019-Leva'!F100/1000</f>
        <v>0</v>
      </c>
      <c r="G100" s="275">
        <f>+'Cash-Flow-2019-Leva'!G100/1000</f>
        <v>0</v>
      </c>
      <c r="H100" s="285"/>
      <c r="I100" s="276">
        <f>+'Cash-Flow-2019-Leva'!I100/1000</f>
        <v>0</v>
      </c>
      <c r="J100" s="275">
        <f>+'Cash-Flow-2019-Leva'!J100/1000</f>
        <v>0</v>
      </c>
      <c r="K100" s="285"/>
      <c r="L100" s="276">
        <f>+'Cash-Flow-2019-Leva'!L100/1000</f>
        <v>0</v>
      </c>
      <c r="M100" s="275">
        <f>+'Cash-Flow-2019-Leva'!M100/1000</f>
        <v>0</v>
      </c>
      <c r="N100" s="476"/>
      <c r="O100" s="370">
        <f>+F100+I100+L100</f>
        <v>0</v>
      </c>
      <c r="P100" s="393">
        <f>+G100+J100+M100</f>
        <v>0</v>
      </c>
      <c r="Q100" s="50"/>
      <c r="R100" s="230"/>
      <c r="S100" s="230"/>
      <c r="T100" s="230"/>
      <c r="U100" s="23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 x14ac:dyDescent="0.25">
      <c r="A101" s="115"/>
      <c r="B101" s="151" t="s">
        <v>142</v>
      </c>
      <c r="C101" s="152"/>
      <c r="D101" s="153"/>
      <c r="E101" s="285"/>
      <c r="F101" s="244">
        <f>+SUM(F99:F100)</f>
        <v>0</v>
      </c>
      <c r="G101" s="243">
        <f>+SUM(G99:G100)</f>
        <v>0</v>
      </c>
      <c r="H101" s="285"/>
      <c r="I101" s="244">
        <f>+SUM(I99:I100)</f>
        <v>0</v>
      </c>
      <c r="J101" s="243">
        <f>+SUM(J99:J100)</f>
        <v>0</v>
      </c>
      <c r="K101" s="285"/>
      <c r="L101" s="244">
        <f>+SUM(L99:L100)</f>
        <v>0</v>
      </c>
      <c r="M101" s="243">
        <f>+SUM(M99:M100)</f>
        <v>0</v>
      </c>
      <c r="N101" s="476"/>
      <c r="O101" s="371">
        <f>+SUM(O99:O100)</f>
        <v>0</v>
      </c>
      <c r="P101" s="372">
        <f>+SUM(P99:P100)</f>
        <v>0</v>
      </c>
      <c r="Q101" s="50"/>
      <c r="R101" s="230">
        <f>+SUM(R99:R100)</f>
        <v>0</v>
      </c>
      <c r="S101" s="230">
        <f>+SUM(S99:S100)</f>
        <v>0</v>
      </c>
      <c r="T101" s="230"/>
      <c r="U101" s="23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 x14ac:dyDescent="0.25">
      <c r="A102" s="115"/>
      <c r="B102" s="187"/>
      <c r="C102" s="166"/>
      <c r="D102" s="167"/>
      <c r="E102" s="285"/>
      <c r="F102" s="264"/>
      <c r="G102" s="263"/>
      <c r="H102" s="285"/>
      <c r="I102" s="264"/>
      <c r="J102" s="263"/>
      <c r="K102" s="285"/>
      <c r="L102" s="264"/>
      <c r="M102" s="263"/>
      <c r="N102" s="476"/>
      <c r="O102" s="374"/>
      <c r="P102" s="387"/>
      <c r="Q102" s="50"/>
      <c r="R102" s="230"/>
      <c r="S102" s="230"/>
      <c r="T102" s="230"/>
      <c r="U102" s="23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 x14ac:dyDescent="0.3">
      <c r="A103" s="115"/>
      <c r="B103" s="213" t="s">
        <v>108</v>
      </c>
      <c r="C103" s="188"/>
      <c r="D103" s="189"/>
      <c r="E103" s="285"/>
      <c r="F103" s="266">
        <f>+F91+F97+F101</f>
        <v>0</v>
      </c>
      <c r="G103" s="265">
        <f>+G91+G97+G101</f>
        <v>0</v>
      </c>
      <c r="H103" s="285"/>
      <c r="I103" s="266">
        <f>+I91+I97+I101</f>
        <v>0</v>
      </c>
      <c r="J103" s="265">
        <f>+J91+J97+J101</f>
        <v>0</v>
      </c>
      <c r="K103" s="285"/>
      <c r="L103" s="266">
        <f>+L91+L97+L101</f>
        <v>0</v>
      </c>
      <c r="M103" s="265">
        <f>+M91+M97+M101</f>
        <v>0</v>
      </c>
      <c r="N103" s="476"/>
      <c r="O103" s="388">
        <f>+O91+O97+O101</f>
        <v>0</v>
      </c>
      <c r="P103" s="389">
        <f>+P91+P97+P101</f>
        <v>0</v>
      </c>
      <c r="Q103" s="117"/>
      <c r="R103" s="230"/>
      <c r="S103" s="230"/>
      <c r="T103" s="230"/>
      <c r="U103" s="23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 x14ac:dyDescent="0.25">
      <c r="A104" s="115"/>
      <c r="B104" s="202" t="s">
        <v>106</v>
      </c>
      <c r="C104" s="143"/>
      <c r="D104" s="144"/>
      <c r="E104" s="285"/>
      <c r="F104" s="246"/>
      <c r="G104" s="236"/>
      <c r="H104" s="285"/>
      <c r="I104" s="246"/>
      <c r="J104" s="236"/>
      <c r="K104" s="285"/>
      <c r="L104" s="246"/>
      <c r="M104" s="236"/>
      <c r="N104" s="476"/>
      <c r="O104" s="375"/>
      <c r="P104" s="368"/>
      <c r="Q104" s="50"/>
      <c r="R104" s="230"/>
      <c r="S104" s="230"/>
      <c r="T104" s="230"/>
      <c r="U104" s="23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 x14ac:dyDescent="0.25">
      <c r="A105" s="115"/>
      <c r="B105" s="203" t="s">
        <v>89</v>
      </c>
      <c r="C105" s="157"/>
      <c r="D105" s="158"/>
      <c r="E105" s="285"/>
      <c r="F105" s="264"/>
      <c r="G105" s="263"/>
      <c r="H105" s="285"/>
      <c r="I105" s="264"/>
      <c r="J105" s="263"/>
      <c r="K105" s="285"/>
      <c r="L105" s="264"/>
      <c r="M105" s="263"/>
      <c r="N105" s="476"/>
      <c r="O105" s="374"/>
      <c r="P105" s="387"/>
      <c r="Q105" s="50"/>
      <c r="R105" s="230"/>
      <c r="S105" s="230"/>
      <c r="T105" s="230"/>
      <c r="U105" s="23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 x14ac:dyDescent="0.25">
      <c r="A106" s="115"/>
      <c r="B106" s="200" t="s">
        <v>100</v>
      </c>
      <c r="C106" s="159"/>
      <c r="D106" s="160"/>
      <c r="E106" s="285"/>
      <c r="F106" s="287">
        <f>+'Cash-Flow-2019-Leva'!F106/1000</f>
        <v>0</v>
      </c>
      <c r="G106" s="286">
        <f>+'Cash-Flow-2019-Leva'!G106/1000</f>
        <v>0</v>
      </c>
      <c r="H106" s="285"/>
      <c r="I106" s="287">
        <f>+'Cash-Flow-2019-Leva'!I106/1000</f>
        <v>0</v>
      </c>
      <c r="J106" s="286">
        <f>+'Cash-Flow-2019-Leva'!J106/1000</f>
        <v>0</v>
      </c>
      <c r="K106" s="285"/>
      <c r="L106" s="287">
        <f>+'Cash-Flow-2019-Leva'!L106/1000</f>
        <v>0</v>
      </c>
      <c r="M106" s="286">
        <f>+'Cash-Flow-2019-Leva'!M106/1000</f>
        <v>0</v>
      </c>
      <c r="N106" s="476"/>
      <c r="O106" s="369">
        <f>+F106+I106+L106</f>
        <v>0</v>
      </c>
      <c r="P106" s="421">
        <f>+G106+J106+M106</f>
        <v>0</v>
      </c>
      <c r="Q106" s="50"/>
      <c r="R106" s="230"/>
      <c r="S106" s="230"/>
      <c r="T106" s="230"/>
      <c r="U106" s="23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 x14ac:dyDescent="0.25">
      <c r="A107" s="115"/>
      <c r="B107" s="201" t="s">
        <v>101</v>
      </c>
      <c r="C107" s="161"/>
      <c r="D107" s="162"/>
      <c r="E107" s="285"/>
      <c r="F107" s="276">
        <f>+'Cash-Flow-2019-Leva'!F107/1000</f>
        <v>0</v>
      </c>
      <c r="G107" s="275">
        <f>+'Cash-Flow-2019-Leva'!G107/1000</f>
        <v>0</v>
      </c>
      <c r="H107" s="285"/>
      <c r="I107" s="276">
        <f>+'Cash-Flow-2019-Leva'!I107/1000</f>
        <v>0</v>
      </c>
      <c r="J107" s="275">
        <f>+'Cash-Flow-2019-Leva'!J107/1000</f>
        <v>0</v>
      </c>
      <c r="K107" s="285"/>
      <c r="L107" s="276">
        <f>+'Cash-Flow-2019-Leva'!L107/1000</f>
        <v>0</v>
      </c>
      <c r="M107" s="275">
        <f>+'Cash-Flow-2019-Leva'!M107/1000</f>
        <v>0</v>
      </c>
      <c r="N107" s="476"/>
      <c r="O107" s="370">
        <f>+F107+I107+L107</f>
        <v>0</v>
      </c>
      <c r="P107" s="393">
        <f>+G107+J107+M107</f>
        <v>0</v>
      </c>
      <c r="Q107" s="50"/>
      <c r="R107" s="230"/>
      <c r="S107" s="230"/>
      <c r="T107" s="230"/>
      <c r="U107" s="23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 x14ac:dyDescent="0.25">
      <c r="A108" s="115"/>
      <c r="B108" s="154" t="s">
        <v>143</v>
      </c>
      <c r="C108" s="155"/>
      <c r="D108" s="156"/>
      <c r="E108" s="285"/>
      <c r="F108" s="270">
        <f>+SUM(F106:F107)</f>
        <v>0</v>
      </c>
      <c r="G108" s="269">
        <f>+SUM(G106:G107)</f>
        <v>0</v>
      </c>
      <c r="H108" s="285"/>
      <c r="I108" s="270">
        <f>+SUM(I106:I107)</f>
        <v>0</v>
      </c>
      <c r="J108" s="269">
        <f>+SUM(J106:J107)</f>
        <v>0</v>
      </c>
      <c r="K108" s="285"/>
      <c r="L108" s="270">
        <f>+SUM(L106:L107)</f>
        <v>0</v>
      </c>
      <c r="M108" s="269">
        <f>+SUM(M106:M107)</f>
        <v>0</v>
      </c>
      <c r="N108" s="476"/>
      <c r="O108" s="390">
        <f>+SUM(O106:O107)</f>
        <v>0</v>
      </c>
      <c r="P108" s="391">
        <f>+SUM(P106:P107)</f>
        <v>0</v>
      </c>
      <c r="Q108" s="50"/>
      <c r="R108" s="230"/>
      <c r="S108" s="230"/>
      <c r="T108" s="230"/>
      <c r="U108" s="23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 x14ac:dyDescent="0.25">
      <c r="A109" s="115"/>
      <c r="B109" s="204" t="s">
        <v>93</v>
      </c>
      <c r="C109" s="128"/>
      <c r="D109" s="132"/>
      <c r="E109" s="285"/>
      <c r="F109" s="245"/>
      <c r="G109" s="234"/>
      <c r="H109" s="285"/>
      <c r="I109" s="245"/>
      <c r="J109" s="234"/>
      <c r="K109" s="285"/>
      <c r="L109" s="245"/>
      <c r="M109" s="234"/>
      <c r="N109" s="476"/>
      <c r="O109" s="373"/>
      <c r="P109" s="366"/>
      <c r="Q109" s="50"/>
      <c r="R109" s="230"/>
      <c r="S109" s="230"/>
      <c r="T109" s="230"/>
      <c r="U109" s="23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 x14ac:dyDescent="0.25">
      <c r="A110" s="115"/>
      <c r="B110" s="205" t="s">
        <v>102</v>
      </c>
      <c r="C110" s="163"/>
      <c r="D110" s="164"/>
      <c r="E110" s="285"/>
      <c r="F110" s="264">
        <f>+'Cash-Flow-2019-Leva'!F110/1000</f>
        <v>0</v>
      </c>
      <c r="G110" s="263">
        <f>+'Cash-Flow-2019-Leva'!G110/1000</f>
        <v>0</v>
      </c>
      <c r="H110" s="285"/>
      <c r="I110" s="264">
        <f>+'Cash-Flow-2019-Leva'!I110/1000</f>
        <v>0</v>
      </c>
      <c r="J110" s="263">
        <f>+'Cash-Flow-2019-Leva'!J110/1000</f>
        <v>0</v>
      </c>
      <c r="K110" s="285"/>
      <c r="L110" s="264">
        <f>+'Cash-Flow-2019-Leva'!L110/1000</f>
        <v>0</v>
      </c>
      <c r="M110" s="263">
        <f>+'Cash-Flow-2019-Leva'!M110/1000</f>
        <v>0</v>
      </c>
      <c r="N110" s="476"/>
      <c r="O110" s="374">
        <f>+F110+I110+L110</f>
        <v>0</v>
      </c>
      <c r="P110" s="387">
        <f>+G110+J110+M110</f>
        <v>0</v>
      </c>
      <c r="Q110" s="50"/>
      <c r="R110" s="230"/>
      <c r="S110" s="230"/>
      <c r="T110" s="230"/>
      <c r="U110" s="23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 x14ac:dyDescent="0.25">
      <c r="A111" s="115"/>
      <c r="B111" s="201" t="s">
        <v>237</v>
      </c>
      <c r="C111" s="161"/>
      <c r="D111" s="162"/>
      <c r="E111" s="285"/>
      <c r="F111" s="276">
        <f>+'Cash-Flow-2019-Leva'!F111/1000</f>
        <v>0</v>
      </c>
      <c r="G111" s="275">
        <f>+'Cash-Flow-2019-Leva'!G111/1000</f>
        <v>0</v>
      </c>
      <c r="H111" s="285"/>
      <c r="I111" s="276">
        <f>+'Cash-Flow-2019-Leva'!I111/1000</f>
        <v>0</v>
      </c>
      <c r="J111" s="275">
        <f>+'Cash-Flow-2019-Leva'!J111/1000</f>
        <v>0</v>
      </c>
      <c r="K111" s="285"/>
      <c r="L111" s="276">
        <f>+'Cash-Flow-2019-Leva'!L111/1000</f>
        <v>0</v>
      </c>
      <c r="M111" s="275">
        <f>+'Cash-Flow-2019-Leva'!M111/1000</f>
        <v>0</v>
      </c>
      <c r="N111" s="476"/>
      <c r="O111" s="370">
        <f>+F111+I111+L111</f>
        <v>0</v>
      </c>
      <c r="P111" s="393">
        <f>+G111+J111+M111</f>
        <v>0</v>
      </c>
      <c r="Q111" s="50"/>
      <c r="R111" s="230"/>
      <c r="S111" s="230"/>
      <c r="T111" s="230"/>
      <c r="U111" s="23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 x14ac:dyDescent="0.25">
      <c r="A112" s="115"/>
      <c r="B112" s="154" t="s">
        <v>144</v>
      </c>
      <c r="C112" s="155"/>
      <c r="D112" s="156"/>
      <c r="E112" s="285"/>
      <c r="F112" s="270">
        <f>+SUM(F110:F111)</f>
        <v>0</v>
      </c>
      <c r="G112" s="269">
        <f>+SUM(G110:G111)</f>
        <v>0</v>
      </c>
      <c r="H112" s="285"/>
      <c r="I112" s="270">
        <f>+SUM(I110:I111)</f>
        <v>0</v>
      </c>
      <c r="J112" s="269">
        <f>+SUM(J110:J111)</f>
        <v>0</v>
      </c>
      <c r="K112" s="285"/>
      <c r="L112" s="270">
        <f>+SUM(L110:L111)</f>
        <v>0</v>
      </c>
      <c r="M112" s="269">
        <f>+SUM(M110:M111)</f>
        <v>0</v>
      </c>
      <c r="N112" s="476"/>
      <c r="O112" s="390">
        <f>+SUM(O110:O111)</f>
        <v>0</v>
      </c>
      <c r="P112" s="391">
        <f>+SUM(P110:P111)</f>
        <v>0</v>
      </c>
      <c r="Q112" s="50"/>
      <c r="R112" s="230"/>
      <c r="S112" s="230"/>
      <c r="T112" s="230"/>
      <c r="U112" s="23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 x14ac:dyDescent="0.25">
      <c r="A113" s="115"/>
      <c r="B113" s="204" t="s">
        <v>90</v>
      </c>
      <c r="C113" s="128"/>
      <c r="D113" s="132"/>
      <c r="E113" s="285"/>
      <c r="F113" s="245"/>
      <c r="G113" s="234"/>
      <c r="H113" s="285"/>
      <c r="I113" s="245"/>
      <c r="J113" s="234"/>
      <c r="K113" s="285"/>
      <c r="L113" s="245"/>
      <c r="M113" s="234"/>
      <c r="N113" s="476"/>
      <c r="O113" s="373"/>
      <c r="P113" s="366"/>
      <c r="Q113" s="50"/>
      <c r="R113" s="230"/>
      <c r="S113" s="230"/>
      <c r="T113" s="230"/>
      <c r="U113" s="23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 x14ac:dyDescent="0.25">
      <c r="A114" s="115"/>
      <c r="B114" s="205" t="s">
        <v>103</v>
      </c>
      <c r="C114" s="163"/>
      <c r="D114" s="164"/>
      <c r="E114" s="285"/>
      <c r="F114" s="264">
        <f>+'Cash-Flow-2019-Leva'!F114/1000</f>
        <v>0</v>
      </c>
      <c r="G114" s="263">
        <f>+'Cash-Flow-2019-Leva'!G114/1000</f>
        <v>0</v>
      </c>
      <c r="H114" s="285"/>
      <c r="I114" s="264">
        <f>+'Cash-Flow-2019-Leva'!I114/1000</f>
        <v>0</v>
      </c>
      <c r="J114" s="263">
        <f>+'Cash-Flow-2019-Leva'!J114/1000</f>
        <v>0</v>
      </c>
      <c r="K114" s="285"/>
      <c r="L114" s="264">
        <f>+'Cash-Flow-2019-Leva'!L114/1000</f>
        <v>0</v>
      </c>
      <c r="M114" s="263">
        <f>+'Cash-Flow-2019-Leva'!M114/1000</f>
        <v>0</v>
      </c>
      <c r="N114" s="476"/>
      <c r="O114" s="374">
        <f>+F114+I114+L114</f>
        <v>0</v>
      </c>
      <c r="P114" s="387">
        <f>+G114+J114+M114</f>
        <v>0</v>
      </c>
      <c r="Q114" s="50"/>
      <c r="R114" s="230"/>
      <c r="S114" s="230"/>
      <c r="T114" s="230"/>
      <c r="U114" s="23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 x14ac:dyDescent="0.25">
      <c r="A115" s="115"/>
      <c r="B115" s="201" t="s">
        <v>104</v>
      </c>
      <c r="C115" s="161"/>
      <c r="D115" s="162"/>
      <c r="E115" s="285"/>
      <c r="F115" s="276">
        <f>+'Cash-Flow-2019-Leva'!F115/1000</f>
        <v>0</v>
      </c>
      <c r="G115" s="275">
        <f>+'Cash-Flow-2019-Leva'!G115/1000</f>
        <v>0</v>
      </c>
      <c r="H115" s="285"/>
      <c r="I115" s="276">
        <f>+'Cash-Flow-2019-Leva'!I115/1000</f>
        <v>0</v>
      </c>
      <c r="J115" s="275">
        <f>+'Cash-Flow-2019-Leva'!J115/1000</f>
        <v>0</v>
      </c>
      <c r="K115" s="285"/>
      <c r="L115" s="276">
        <f>+'Cash-Flow-2019-Leva'!L115/1000</f>
        <v>0</v>
      </c>
      <c r="M115" s="275">
        <f>+'Cash-Flow-2019-Leva'!M115/1000</f>
        <v>0</v>
      </c>
      <c r="N115" s="476"/>
      <c r="O115" s="370">
        <f>+F115+I115+L115</f>
        <v>0</v>
      </c>
      <c r="P115" s="393">
        <f>+G115+J115+M115</f>
        <v>0</v>
      </c>
      <c r="Q115" s="50"/>
      <c r="R115" s="230"/>
      <c r="S115" s="230"/>
      <c r="T115" s="230"/>
      <c r="U115" s="23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 x14ac:dyDescent="0.25">
      <c r="A116" s="115"/>
      <c r="B116" s="154" t="s">
        <v>145</v>
      </c>
      <c r="C116" s="155"/>
      <c r="D116" s="156"/>
      <c r="E116" s="285"/>
      <c r="F116" s="270">
        <f>+SUM(F114:F115)</f>
        <v>0</v>
      </c>
      <c r="G116" s="269">
        <f>+SUM(G114:G115)</f>
        <v>0</v>
      </c>
      <c r="H116" s="285"/>
      <c r="I116" s="270">
        <f>+SUM(I114:I115)</f>
        <v>0</v>
      </c>
      <c r="J116" s="269">
        <f>+SUM(J114:J115)</f>
        <v>0</v>
      </c>
      <c r="K116" s="285"/>
      <c r="L116" s="270">
        <f>+SUM(L114:L115)</f>
        <v>0</v>
      </c>
      <c r="M116" s="269">
        <f>+SUM(M114:M115)</f>
        <v>0</v>
      </c>
      <c r="N116" s="476"/>
      <c r="O116" s="390">
        <f>+SUM(O114:O115)</f>
        <v>0</v>
      </c>
      <c r="P116" s="391">
        <f>+SUM(P114:P115)</f>
        <v>0</v>
      </c>
      <c r="Q116" s="50"/>
      <c r="R116" s="230"/>
      <c r="S116" s="230"/>
      <c r="T116" s="230"/>
      <c r="U116" s="23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 x14ac:dyDescent="0.25">
      <c r="A117" s="115"/>
      <c r="B117" s="204" t="s">
        <v>94</v>
      </c>
      <c r="C117" s="128"/>
      <c r="D117" s="132"/>
      <c r="E117" s="285"/>
      <c r="F117" s="246"/>
      <c r="G117" s="236"/>
      <c r="H117" s="285"/>
      <c r="I117" s="246"/>
      <c r="J117" s="236"/>
      <c r="K117" s="285"/>
      <c r="L117" s="246"/>
      <c r="M117" s="236"/>
      <c r="N117" s="476"/>
      <c r="O117" s="375"/>
      <c r="P117" s="368"/>
      <c r="Q117" s="50"/>
      <c r="R117" s="230"/>
      <c r="S117" s="230"/>
      <c r="T117" s="230"/>
      <c r="U117" s="23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 x14ac:dyDescent="0.25">
      <c r="A118" s="115"/>
      <c r="B118" s="205" t="s">
        <v>123</v>
      </c>
      <c r="C118" s="163"/>
      <c r="D118" s="164"/>
      <c r="E118" s="285"/>
      <c r="F118" s="246">
        <f>+'Cash-Flow-2019-Leva'!F118/1000</f>
        <v>0</v>
      </c>
      <c r="G118" s="236">
        <f>+'Cash-Flow-2019-Leva'!G118/1000</f>
        <v>0</v>
      </c>
      <c r="H118" s="285"/>
      <c r="I118" s="246">
        <f>+'Cash-Flow-2019-Leva'!I118/1000</f>
        <v>0</v>
      </c>
      <c r="J118" s="236">
        <f>+'Cash-Flow-2019-Leva'!J118/1000</f>
        <v>0</v>
      </c>
      <c r="K118" s="285"/>
      <c r="L118" s="246">
        <f>+'Cash-Flow-2019-Leva'!L118/1000</f>
        <v>0</v>
      </c>
      <c r="M118" s="236">
        <f>+'Cash-Flow-2019-Leva'!M118/1000</f>
        <v>0</v>
      </c>
      <c r="N118" s="476"/>
      <c r="O118" s="375">
        <f>+F118+I118+L118</f>
        <v>0</v>
      </c>
      <c r="P118" s="368">
        <f>+G118+J118+M118</f>
        <v>0</v>
      </c>
      <c r="Q118" s="50"/>
      <c r="R118" s="230"/>
      <c r="S118" s="230"/>
      <c r="T118" s="230"/>
      <c r="U118" s="23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 x14ac:dyDescent="0.25">
      <c r="A119" s="115"/>
      <c r="B119" s="201" t="s">
        <v>124</v>
      </c>
      <c r="C119" s="161"/>
      <c r="D119" s="162"/>
      <c r="E119" s="285"/>
      <c r="F119" s="276">
        <f>+'Cash-Flow-2019-Leva'!F119/1000</f>
        <v>0</v>
      </c>
      <c r="G119" s="275">
        <f>+'Cash-Flow-2019-Leva'!G119/1000</f>
        <v>0</v>
      </c>
      <c r="H119" s="285"/>
      <c r="I119" s="276">
        <f>+'Cash-Flow-2019-Leva'!I119/1000</f>
        <v>0</v>
      </c>
      <c r="J119" s="275">
        <f>+'Cash-Flow-2019-Leva'!J119/1000</f>
        <v>0</v>
      </c>
      <c r="K119" s="285"/>
      <c r="L119" s="276">
        <f>+'Cash-Flow-2019-Leva'!L119/1000</f>
        <v>0</v>
      </c>
      <c r="M119" s="275">
        <f>+'Cash-Flow-2019-Leva'!M119/1000</f>
        <v>0</v>
      </c>
      <c r="N119" s="476"/>
      <c r="O119" s="370">
        <f>+F119+I119+L119</f>
        <v>0</v>
      </c>
      <c r="P119" s="393">
        <f>+G119+J119+M119</f>
        <v>0</v>
      </c>
      <c r="Q119" s="50"/>
      <c r="R119" s="230"/>
      <c r="S119" s="230"/>
      <c r="T119" s="230"/>
      <c r="U119" s="23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 x14ac:dyDescent="0.25">
      <c r="A120" s="115"/>
      <c r="B120" s="154" t="s">
        <v>146</v>
      </c>
      <c r="C120" s="155"/>
      <c r="D120" s="156"/>
      <c r="E120" s="285"/>
      <c r="F120" s="270">
        <f>+SUM(F118:F119)</f>
        <v>0</v>
      </c>
      <c r="G120" s="269">
        <f>+SUM(G118:G119)</f>
        <v>0</v>
      </c>
      <c r="H120" s="285"/>
      <c r="I120" s="270">
        <f>+SUM(I118:I119)</f>
        <v>0</v>
      </c>
      <c r="J120" s="269">
        <f>+SUM(J118:J119)</f>
        <v>0</v>
      </c>
      <c r="K120" s="285"/>
      <c r="L120" s="270">
        <f>+SUM(L118:L119)</f>
        <v>0</v>
      </c>
      <c r="M120" s="269">
        <f>+SUM(M118:M119)</f>
        <v>0</v>
      </c>
      <c r="N120" s="476"/>
      <c r="O120" s="390">
        <f>+SUM(O118:O119)</f>
        <v>0</v>
      </c>
      <c r="P120" s="391">
        <f>+SUM(P118:P119)</f>
        <v>0</v>
      </c>
      <c r="Q120" s="50"/>
      <c r="R120" s="230"/>
      <c r="S120" s="230"/>
      <c r="T120" s="230"/>
      <c r="U120" s="23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 x14ac:dyDescent="0.25">
      <c r="A121" s="115"/>
      <c r="B121" s="176"/>
      <c r="C121" s="177"/>
      <c r="D121" s="178"/>
      <c r="E121" s="285"/>
      <c r="F121" s="276"/>
      <c r="G121" s="275"/>
      <c r="H121" s="285"/>
      <c r="I121" s="276"/>
      <c r="J121" s="275"/>
      <c r="K121" s="285"/>
      <c r="L121" s="276"/>
      <c r="M121" s="275"/>
      <c r="N121" s="476"/>
      <c r="O121" s="370"/>
      <c r="P121" s="393"/>
      <c r="Q121" s="50"/>
      <c r="R121" s="230"/>
      <c r="S121" s="230"/>
      <c r="T121" s="230"/>
      <c r="U121" s="23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 x14ac:dyDescent="0.3">
      <c r="A122" s="115"/>
      <c r="B122" s="215" t="s">
        <v>148</v>
      </c>
      <c r="C122" s="190"/>
      <c r="D122" s="191"/>
      <c r="E122" s="285"/>
      <c r="F122" s="277">
        <f>+F108+F112+F116+F120</f>
        <v>0</v>
      </c>
      <c r="G122" s="280">
        <f>+G108+G112+G116+G120</f>
        <v>0</v>
      </c>
      <c r="H122" s="285"/>
      <c r="I122" s="277">
        <f>+I108+I112+I116+I120</f>
        <v>0</v>
      </c>
      <c r="J122" s="280">
        <f>+J108+J112+J116+J120</f>
        <v>0</v>
      </c>
      <c r="K122" s="285"/>
      <c r="L122" s="277">
        <f>+L108+L112+L116+L120</f>
        <v>0</v>
      </c>
      <c r="M122" s="280">
        <f>+M108+M112+M116+M120</f>
        <v>0</v>
      </c>
      <c r="N122" s="476"/>
      <c r="O122" s="394">
        <f>+O108+O112+O116+O120</f>
        <v>0</v>
      </c>
      <c r="P122" s="401">
        <f>+P108+P112+P116+P120</f>
        <v>0</v>
      </c>
      <c r="Q122" s="50"/>
      <c r="R122" s="230"/>
      <c r="S122" s="230"/>
      <c r="T122" s="230"/>
      <c r="U122" s="23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 x14ac:dyDescent="0.25">
      <c r="A123" s="115"/>
      <c r="B123" s="202" t="s">
        <v>121</v>
      </c>
      <c r="C123" s="143"/>
      <c r="D123" s="144"/>
      <c r="E123" s="285"/>
      <c r="F123" s="246"/>
      <c r="G123" s="236"/>
      <c r="H123" s="285"/>
      <c r="I123" s="246"/>
      <c r="J123" s="236"/>
      <c r="K123" s="285"/>
      <c r="L123" s="246"/>
      <c r="M123" s="236"/>
      <c r="N123" s="476"/>
      <c r="O123" s="375"/>
      <c r="P123" s="368"/>
      <c r="Q123" s="50"/>
      <c r="R123" s="230"/>
      <c r="S123" s="230"/>
      <c r="T123" s="230"/>
      <c r="U123" s="23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 x14ac:dyDescent="0.25">
      <c r="A124" s="115"/>
      <c r="B124" s="205" t="s">
        <v>92</v>
      </c>
      <c r="C124" s="163"/>
      <c r="D124" s="164"/>
      <c r="E124" s="285"/>
      <c r="F124" s="264">
        <f>+'Cash-Flow-2019-Leva'!F124/1000</f>
        <v>0</v>
      </c>
      <c r="G124" s="263">
        <f>+'Cash-Flow-2019-Leva'!G124/1000</f>
        <v>0</v>
      </c>
      <c r="H124" s="285"/>
      <c r="I124" s="264">
        <f>+'Cash-Flow-2019-Leva'!I124/1000</f>
        <v>0</v>
      </c>
      <c r="J124" s="263">
        <f>+'Cash-Flow-2019-Leva'!J124/1000</f>
        <v>0</v>
      </c>
      <c r="K124" s="285"/>
      <c r="L124" s="264">
        <f>+'Cash-Flow-2019-Leva'!L124/1000</f>
        <v>0</v>
      </c>
      <c r="M124" s="263">
        <f>+'Cash-Flow-2019-Leva'!M124/1000</f>
        <v>0</v>
      </c>
      <c r="N124" s="476"/>
      <c r="O124" s="374">
        <f t="shared" ref="O124:P126" si="8">+F124+I124+L124</f>
        <v>0</v>
      </c>
      <c r="P124" s="387">
        <f t="shared" si="8"/>
        <v>0</v>
      </c>
      <c r="Q124" s="50"/>
      <c r="R124" s="230"/>
      <c r="S124" s="230"/>
      <c r="T124" s="230"/>
      <c r="U124" s="23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 x14ac:dyDescent="0.25">
      <c r="A125" s="115"/>
      <c r="B125" s="200" t="s">
        <v>122</v>
      </c>
      <c r="C125" s="159"/>
      <c r="D125" s="160"/>
      <c r="E125" s="285"/>
      <c r="F125" s="276">
        <f>+'Cash-Flow-2019-Leva'!F125/1000</f>
        <v>6.8079999999999998</v>
      </c>
      <c r="G125" s="275">
        <f>+'Cash-Flow-2019-Leva'!G125/1000</f>
        <v>-7.782</v>
      </c>
      <c r="H125" s="285"/>
      <c r="I125" s="276">
        <f>+'Cash-Flow-2019-Leva'!I125/1000</f>
        <v>-6.8079999999999998</v>
      </c>
      <c r="J125" s="275">
        <f>+'Cash-Flow-2019-Leva'!J125/1000</f>
        <v>7.782</v>
      </c>
      <c r="K125" s="285"/>
      <c r="L125" s="276">
        <f>+'Cash-Flow-2019-Leva'!L125/1000</f>
        <v>0</v>
      </c>
      <c r="M125" s="275">
        <f>+'Cash-Flow-2019-Leva'!M125/1000</f>
        <v>0</v>
      </c>
      <c r="N125" s="476"/>
      <c r="O125" s="370">
        <f t="shared" si="8"/>
        <v>0</v>
      </c>
      <c r="P125" s="393">
        <f t="shared" si="8"/>
        <v>0</v>
      </c>
      <c r="Q125" s="50"/>
      <c r="R125" s="230"/>
      <c r="S125" s="230"/>
      <c r="T125" s="230"/>
      <c r="U125" s="23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 x14ac:dyDescent="0.25">
      <c r="A126" s="115"/>
      <c r="B126" s="200" t="s">
        <v>152</v>
      </c>
      <c r="C126" s="159"/>
      <c r="D126" s="160"/>
      <c r="E126" s="285"/>
      <c r="F126" s="276">
        <f>+'Cash-Flow-2019-Leva'!F126/1000</f>
        <v>0</v>
      </c>
      <c r="G126" s="275">
        <f>+'Cash-Flow-2019-Leva'!G126/1000</f>
        <v>0</v>
      </c>
      <c r="H126" s="285"/>
      <c r="I126" s="276">
        <f>+'Cash-Flow-2019-Leva'!I126/1000</f>
        <v>0</v>
      </c>
      <c r="J126" s="275">
        <f>+'Cash-Flow-2019-Leva'!J126/1000</f>
        <v>0</v>
      </c>
      <c r="K126" s="285"/>
      <c r="L126" s="276">
        <f>+'Cash-Flow-2019-Leva'!L126/1000</f>
        <v>0</v>
      </c>
      <c r="M126" s="275">
        <f>+'Cash-Flow-2019-Leva'!M126/1000</f>
        <v>0</v>
      </c>
      <c r="N126" s="476"/>
      <c r="O126" s="370">
        <f t="shared" si="8"/>
        <v>0</v>
      </c>
      <c r="P126" s="393">
        <f t="shared" si="8"/>
        <v>0</v>
      </c>
      <c r="Q126" s="50"/>
      <c r="R126" s="230"/>
      <c r="S126" s="230"/>
      <c r="T126" s="230"/>
      <c r="U126" s="23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 x14ac:dyDescent="0.25">
      <c r="A127" s="115"/>
      <c r="B127" s="517" t="s">
        <v>291</v>
      </c>
      <c r="C127" s="515"/>
      <c r="D127" s="516"/>
      <c r="E127" s="285"/>
      <c r="F127" s="524">
        <f>+'Cash-Flow-2019-Leva'!F127/1000</f>
        <v>0</v>
      </c>
      <c r="G127" s="525">
        <f>+'Cash-Flow-2019-Leva'!G127/1000</f>
        <v>0</v>
      </c>
      <c r="H127" s="285"/>
      <c r="I127" s="524"/>
      <c r="J127" s="525"/>
      <c r="K127" s="285"/>
      <c r="L127" s="524"/>
      <c r="M127" s="525"/>
      <c r="N127" s="476"/>
      <c r="O127" s="522">
        <f>+F127+I127+L127</f>
        <v>0</v>
      </c>
      <c r="P127" s="523">
        <f>+G127+J127+M127</f>
        <v>0</v>
      </c>
      <c r="Q127" s="50"/>
      <c r="R127" s="230"/>
      <c r="S127" s="230"/>
      <c r="T127" s="230"/>
      <c r="U127" s="23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 x14ac:dyDescent="0.25">
      <c r="A128" s="115"/>
      <c r="B128" s="218" t="s">
        <v>125</v>
      </c>
      <c r="C128" s="181"/>
      <c r="D128" s="182"/>
      <c r="E128" s="285"/>
      <c r="F128" s="282">
        <f>+IF(+'Cash-Flow-2019-Leva'!F85+'Cash-Flow-2019-Leva'!F86=0,-F152,0)</f>
        <v>0</v>
      </c>
      <c r="G128" s="281">
        <f>+IF(+'Cash-Flow-2019-Leva'!G85+'Cash-Flow-2019-Leva'!G86=0,-G152,0)</f>
        <v>0</v>
      </c>
      <c r="H128" s="285"/>
      <c r="I128" s="282">
        <f>+IF(+'Cash-Flow-2019-Leva'!I85+'Cash-Flow-2019-Leva'!I86=0,-I152,0)</f>
        <v>0</v>
      </c>
      <c r="J128" s="281">
        <f>+IF(+'Cash-Flow-2019-Leva'!J85+'Cash-Flow-2019-Leva'!J86=0,-J152,0)</f>
        <v>0</v>
      </c>
      <c r="K128" s="285"/>
      <c r="L128" s="282">
        <f>+IF(+'Cash-Flow-2019-Leva'!L85+'Cash-Flow-2019-Leva'!L86=0,-L152,0)</f>
        <v>0</v>
      </c>
      <c r="M128" s="281">
        <f>+IF(+'Cash-Flow-2019-Leva'!M85+'Cash-Flow-2019-Leva'!M86=0,-M152,0)</f>
        <v>0</v>
      </c>
      <c r="N128" s="476"/>
      <c r="O128" s="479">
        <f>+IF(+'Cash-Flow-2019-Leva'!O85+'Cash-Flow-2019-Leva'!O86=0,-O152,0)</f>
        <v>0</v>
      </c>
      <c r="P128" s="402">
        <f>+IF(+'Cash-Flow-2019-Leva'!P85+'Cash-Flow-2019-Leva'!P86=0,-P152,0)</f>
        <v>0</v>
      </c>
      <c r="Q128" s="50"/>
      <c r="R128" s="230"/>
      <c r="S128" s="230"/>
      <c r="T128" s="230"/>
      <c r="U128" s="23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 x14ac:dyDescent="0.3">
      <c r="A129" s="115"/>
      <c r="B129" s="216" t="s">
        <v>238</v>
      </c>
      <c r="C129" s="149"/>
      <c r="D129" s="150"/>
      <c r="E129" s="285"/>
      <c r="F129" s="279">
        <f>+SUM(F124,F125,F126,F128)</f>
        <v>6.8079999999999998</v>
      </c>
      <c r="G129" s="278">
        <f>+SUM(G124,G125,G126,G128)</f>
        <v>-7.782</v>
      </c>
      <c r="H129" s="285"/>
      <c r="I129" s="279">
        <f>+SUM(I124,I125,I126,I128)</f>
        <v>-6.8079999999999998</v>
      </c>
      <c r="J129" s="278">
        <f>+SUM(J124,J125,J126,J128)</f>
        <v>7.782</v>
      </c>
      <c r="K129" s="285"/>
      <c r="L129" s="279">
        <f>+SUM(L124,L125,L126,L128)</f>
        <v>0</v>
      </c>
      <c r="M129" s="278">
        <f>+SUM(M124,M125,M126,M128)</f>
        <v>0</v>
      </c>
      <c r="N129" s="476"/>
      <c r="O129" s="395">
        <f>+SUM(O124,O125,O126,O128)</f>
        <v>0</v>
      </c>
      <c r="P129" s="396">
        <f>+SUM(P124,P125,P126,P128)</f>
        <v>0</v>
      </c>
      <c r="Q129" s="50"/>
      <c r="R129" s="230"/>
      <c r="S129" s="230"/>
      <c r="T129" s="230"/>
      <c r="U129" s="23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 x14ac:dyDescent="0.25">
      <c r="A130" s="115"/>
      <c r="B130" s="202" t="s">
        <v>107</v>
      </c>
      <c r="C130" s="143"/>
      <c r="D130" s="144"/>
      <c r="E130" s="285"/>
      <c r="F130" s="246"/>
      <c r="G130" s="236"/>
      <c r="H130" s="285"/>
      <c r="I130" s="246"/>
      <c r="J130" s="236"/>
      <c r="K130" s="285"/>
      <c r="L130" s="246"/>
      <c r="M130" s="236"/>
      <c r="N130" s="476"/>
      <c r="O130" s="375"/>
      <c r="P130" s="368"/>
      <c r="Q130" s="50"/>
      <c r="R130" s="230"/>
      <c r="S130" s="230"/>
      <c r="T130" s="230"/>
      <c r="U130" s="23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 x14ac:dyDescent="0.25">
      <c r="A131" s="115"/>
      <c r="B131" s="205" t="s">
        <v>110</v>
      </c>
      <c r="C131" s="163"/>
      <c r="D131" s="164"/>
      <c r="E131" s="285"/>
      <c r="F131" s="264">
        <f>+'Cash-Flow-2019-Leva'!F131/1000</f>
        <v>0</v>
      </c>
      <c r="G131" s="263">
        <f>+'Cash-Flow-2019-Leva'!G131/1000</f>
        <v>0</v>
      </c>
      <c r="H131" s="285"/>
      <c r="I131" s="264">
        <f>+'Cash-Flow-2019-Leva'!I131/1000</f>
        <v>0</v>
      </c>
      <c r="J131" s="263">
        <f>+'Cash-Flow-2019-Leva'!J131/1000</f>
        <v>0</v>
      </c>
      <c r="K131" s="285"/>
      <c r="L131" s="264">
        <f>+'Cash-Flow-2019-Leva'!L131/1000</f>
        <v>0</v>
      </c>
      <c r="M131" s="263">
        <f>+'Cash-Flow-2019-Leva'!M131/1000</f>
        <v>0</v>
      </c>
      <c r="N131" s="476"/>
      <c r="O131" s="374">
        <f t="shared" ref="O131:P133" si="9">+F131+I131+L131</f>
        <v>0</v>
      </c>
      <c r="P131" s="387">
        <f t="shared" si="9"/>
        <v>0</v>
      </c>
      <c r="Q131" s="50"/>
      <c r="R131" s="230"/>
      <c r="S131" s="230"/>
      <c r="T131" s="230"/>
      <c r="U131" s="23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 x14ac:dyDescent="0.25">
      <c r="A132" s="115"/>
      <c r="B132" s="465" t="s">
        <v>118</v>
      </c>
      <c r="C132" s="159"/>
      <c r="D132" s="160"/>
      <c r="E132" s="285"/>
      <c r="F132" s="276">
        <f>+'Cash-Flow-2019-Leva'!F132/1000</f>
        <v>0</v>
      </c>
      <c r="G132" s="275">
        <f>+'Cash-Flow-2019-Leva'!G132/1000</f>
        <v>0</v>
      </c>
      <c r="H132" s="285"/>
      <c r="I132" s="276">
        <f>+'Cash-Flow-2019-Leva'!I132/1000</f>
        <v>0</v>
      </c>
      <c r="J132" s="275">
        <f>+'Cash-Flow-2019-Leva'!J132/1000</f>
        <v>0</v>
      </c>
      <c r="K132" s="285"/>
      <c r="L132" s="276">
        <f>+'Cash-Flow-2019-Leva'!L132/1000</f>
        <v>0</v>
      </c>
      <c r="M132" s="275">
        <f>+'Cash-Flow-2019-Leva'!M132/1000</f>
        <v>0</v>
      </c>
      <c r="N132" s="476"/>
      <c r="O132" s="370">
        <f t="shared" si="9"/>
        <v>0</v>
      </c>
      <c r="P132" s="393">
        <f t="shared" si="9"/>
        <v>0</v>
      </c>
      <c r="Q132" s="50"/>
      <c r="R132" s="230"/>
      <c r="S132" s="230"/>
      <c r="T132" s="230"/>
      <c r="U132" s="23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 x14ac:dyDescent="0.25">
      <c r="A133" s="115"/>
      <c r="B133" s="219" t="s">
        <v>117</v>
      </c>
      <c r="C133" s="183"/>
      <c r="D133" s="184"/>
      <c r="E133" s="285"/>
      <c r="F133" s="276">
        <f>+'Cash-Flow-2019-Leva'!F133/1000</f>
        <v>136.37</v>
      </c>
      <c r="G133" s="275">
        <f>+'Cash-Flow-2019-Leva'!G133/1000</f>
        <v>0</v>
      </c>
      <c r="H133" s="285"/>
      <c r="I133" s="276">
        <f>+'Cash-Flow-2019-Leva'!I133/1000</f>
        <v>0</v>
      </c>
      <c r="J133" s="275">
        <f>+'Cash-Flow-2019-Leva'!J133/1000</f>
        <v>0</v>
      </c>
      <c r="K133" s="285"/>
      <c r="L133" s="276">
        <f>+'Cash-Flow-2019-Leva'!L133/1000</f>
        <v>0.42</v>
      </c>
      <c r="M133" s="275">
        <f>+'Cash-Flow-2019-Leva'!M133/1000</f>
        <v>0</v>
      </c>
      <c r="N133" s="476"/>
      <c r="O133" s="370">
        <f t="shared" si="9"/>
        <v>136.79</v>
      </c>
      <c r="P133" s="393">
        <f t="shared" si="9"/>
        <v>0</v>
      </c>
      <c r="Q133" s="50"/>
      <c r="R133" s="230"/>
      <c r="S133" s="230"/>
      <c r="T133" s="230"/>
      <c r="U133" s="23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 x14ac:dyDescent="0.3">
      <c r="A134" s="115"/>
      <c r="B134" s="220" t="s">
        <v>119</v>
      </c>
      <c r="C134" s="185"/>
      <c r="D134" s="186"/>
      <c r="E134" s="285"/>
      <c r="F134" s="284">
        <f>+F133-F131-F132</f>
        <v>136.37</v>
      </c>
      <c r="G134" s="283">
        <f>+G133-G131-G132</f>
        <v>0</v>
      </c>
      <c r="H134" s="285"/>
      <c r="I134" s="284">
        <f>+I133-I131-I132</f>
        <v>0</v>
      </c>
      <c r="J134" s="283">
        <f>+J133-J131-J132</f>
        <v>0</v>
      </c>
      <c r="K134" s="285"/>
      <c r="L134" s="284">
        <f>+L133-L131-L132</f>
        <v>0.42</v>
      </c>
      <c r="M134" s="283">
        <f>+M133-M131-M132</f>
        <v>0</v>
      </c>
      <c r="N134" s="476"/>
      <c r="O134" s="403">
        <f>+O133-O131-O132</f>
        <v>136.79</v>
      </c>
      <c r="P134" s="404">
        <f>+P133-P131-P132</f>
        <v>0</v>
      </c>
      <c r="Q134" s="50"/>
      <c r="R134" s="230"/>
      <c r="S134" s="230"/>
      <c r="T134" s="230"/>
      <c r="U134" s="23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 x14ac:dyDescent="0.25">
      <c r="A135" s="1"/>
      <c r="B135" s="667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67"/>
      <c r="D135" s="667"/>
      <c r="E135" s="5"/>
      <c r="F135" s="482">
        <f>+ROUND(+F85+F86,0)</f>
        <v>0</v>
      </c>
      <c r="G135" s="491">
        <f>+ROUND(+G85+G86,0)</f>
        <v>0</v>
      </c>
      <c r="H135" s="483"/>
      <c r="I135" s="482">
        <f>+ROUND(+I85+I86,0)</f>
        <v>0</v>
      </c>
      <c r="J135" s="491">
        <f>+ROUND(+J85+J86,0)</f>
        <v>0</v>
      </c>
      <c r="K135" s="483"/>
      <c r="L135" s="482">
        <f>+ROUND(+L85+L86,0)</f>
        <v>0</v>
      </c>
      <c r="M135" s="491">
        <f>+ROUND(+M85+M86,0)</f>
        <v>0</v>
      </c>
      <c r="N135" s="483"/>
      <c r="O135" s="484">
        <f>+ROUND(+O85+O86,0)</f>
        <v>0</v>
      </c>
      <c r="P135" s="491">
        <f>+ROUND(+P85+P86,0)</f>
        <v>0</v>
      </c>
      <c r="Q135" s="47"/>
      <c r="R135" s="230"/>
      <c r="S135" s="230"/>
      <c r="T135" s="230"/>
      <c r="U135" s="23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 x14ac:dyDescent="0.25">
      <c r="A136" s="1"/>
      <c r="B136" s="439"/>
      <c r="C136" s="439"/>
      <c r="D136" s="439"/>
      <c r="E136" s="5"/>
      <c r="F136" s="418"/>
      <c r="G136" s="418"/>
      <c r="H136" s="5"/>
      <c r="I136" s="418"/>
      <c r="J136" s="418"/>
      <c r="K136" s="5"/>
      <c r="L136" s="418"/>
      <c r="M136" s="418"/>
      <c r="N136" s="5"/>
      <c r="O136" s="418"/>
      <c r="P136" s="418"/>
      <c r="Q136" s="47"/>
      <c r="R136" s="230"/>
      <c r="S136" s="230"/>
      <c r="T136" s="230"/>
      <c r="U136" s="230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 x14ac:dyDescent="0.25">
      <c r="A137" s="1"/>
      <c r="B137" s="439"/>
      <c r="C137" s="439"/>
      <c r="D137" s="439"/>
      <c r="E137" s="5"/>
      <c r="F137" s="529">
        <f>+IF(F138&lt;&gt;0,"ГРЕШКА - ред 127",0)</f>
        <v>0</v>
      </c>
      <c r="G137" s="529">
        <f>+IF(G138&lt;&gt;0,"ГРЕШКА - ред 127",0)</f>
        <v>0</v>
      </c>
      <c r="H137" s="5"/>
      <c r="I137" s="418"/>
      <c r="J137" s="418"/>
      <c r="K137" s="5"/>
      <c r="L137" s="418"/>
      <c r="M137" s="418"/>
      <c r="N137" s="5"/>
      <c r="O137" s="418"/>
      <c r="P137" s="418"/>
      <c r="Q137" s="47"/>
      <c r="R137" s="230"/>
      <c r="S137" s="230"/>
      <c r="T137" s="230"/>
      <c r="U137" s="230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 x14ac:dyDescent="0.25">
      <c r="A138" s="1"/>
      <c r="B138" s="439"/>
      <c r="C138" s="439"/>
      <c r="D138" s="439"/>
      <c r="E138" s="5"/>
      <c r="F138" s="529">
        <f>+IF(AND($M$1&lt;&gt;9900,+ROUND(F127,0)&lt;&gt;0),F127,0)</f>
        <v>0</v>
      </c>
      <c r="G138" s="529">
        <f>+IF(AND($M$1&lt;&gt;9900,+ROUND(G127,0)&lt;&gt;0),G127,0)</f>
        <v>0</v>
      </c>
      <c r="H138" s="5"/>
      <c r="I138" s="418"/>
      <c r="J138" s="418"/>
      <c r="K138" s="5"/>
      <c r="L138" s="418"/>
      <c r="M138" s="418"/>
      <c r="N138" s="5"/>
      <c r="O138" s="418"/>
      <c r="P138" s="418"/>
      <c r="Q138" s="47"/>
      <c r="R138" s="230"/>
      <c r="S138" s="230"/>
      <c r="T138" s="230"/>
      <c r="U138" s="230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 x14ac:dyDescent="0.25">
      <c r="A139" s="1"/>
      <c r="B139" s="439"/>
      <c r="C139" s="439"/>
      <c r="D139" s="439"/>
      <c r="E139" s="5"/>
      <c r="F139" s="418"/>
      <c r="G139" s="418"/>
      <c r="H139" s="5"/>
      <c r="I139" s="418"/>
      <c r="J139" s="418"/>
      <c r="K139" s="5"/>
      <c r="L139" s="418"/>
      <c r="M139" s="418"/>
      <c r="N139" s="5"/>
      <c r="O139" s="418"/>
      <c r="P139" s="418"/>
      <c r="Q139" s="47"/>
      <c r="R139" s="230"/>
      <c r="S139" s="230"/>
      <c r="T139" s="230"/>
      <c r="U139" s="230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 x14ac:dyDescent="0.25">
      <c r="A140" s="1"/>
      <c r="B140" s="439"/>
      <c r="C140" s="439"/>
      <c r="D140" s="439"/>
      <c r="E140" s="5"/>
      <c r="F140" s="418"/>
      <c r="G140" s="418"/>
      <c r="H140" s="5"/>
      <c r="I140" s="418"/>
      <c r="J140" s="418"/>
      <c r="K140" s="5"/>
      <c r="L140" s="418"/>
      <c r="M140" s="418"/>
      <c r="N140" s="5"/>
      <c r="O140" s="418"/>
      <c r="P140" s="418"/>
      <c r="Q140" s="47"/>
      <c r="R140" s="230"/>
      <c r="S140" s="230"/>
      <c r="T140" s="230"/>
      <c r="U140" s="23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x14ac:dyDescent="0.25">
      <c r="A141" s="1"/>
      <c r="B141" s="439"/>
      <c r="C141" s="439"/>
      <c r="D141" s="439"/>
      <c r="E141" s="5"/>
      <c r="F141" s="418"/>
      <c r="G141" s="418"/>
      <c r="H141" s="5"/>
      <c r="I141" s="418"/>
      <c r="J141" s="418"/>
      <c r="K141" s="5"/>
      <c r="L141" s="418"/>
      <c r="M141" s="418"/>
      <c r="N141" s="5"/>
      <c r="O141" s="418"/>
      <c r="P141" s="418"/>
      <c r="Q141" s="47"/>
      <c r="R141" s="230"/>
      <c r="S141" s="230"/>
      <c r="T141" s="230"/>
      <c r="U141" s="23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 x14ac:dyDescent="0.3">
      <c r="A142" s="1"/>
      <c r="B142" s="48" t="s">
        <v>7</v>
      </c>
      <c r="C142" s="197">
        <f>+'Cash-Flow-2019-Leva'!C142</f>
        <v>2102019</v>
      </c>
      <c r="D142" s="50" t="s">
        <v>6</v>
      </c>
      <c r="E142" s="5"/>
      <c r="F142" s="415"/>
      <c r="G142" s="415">
        <f>+'Cash-Flow-2019-Leva'!G142:G142</f>
        <v>0</v>
      </c>
      <c r="H142" s="415">
        <f>+'Cash-Flow-2019-Leva'!H142:H142</f>
        <v>0</v>
      </c>
      <c r="I142" s="415">
        <f>+'Cash-Flow-2019-Leva'!I142:I142</f>
        <v>0</v>
      </c>
      <c r="J142" s="116" t="s">
        <v>126</v>
      </c>
      <c r="K142" s="5"/>
      <c r="L142" s="418"/>
      <c r="M142" s="418"/>
      <c r="N142" s="5"/>
      <c r="O142" s="418"/>
      <c r="P142" s="418"/>
      <c r="Q142" s="47"/>
      <c r="R142" s="230"/>
      <c r="S142" s="230"/>
      <c r="T142" s="230"/>
      <c r="U142" s="23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 x14ac:dyDescent="0.25">
      <c r="A143" s="1"/>
      <c r="B143" s="49"/>
      <c r="C143" s="49"/>
      <c r="D143" s="49"/>
      <c r="E143" s="49"/>
      <c r="F143" s="417"/>
      <c r="G143" s="416">
        <f>+'Cash-Flow-2019-Leva'!G143:G143</f>
        <v>0</v>
      </c>
      <c r="H143" s="416">
        <f>+'Cash-Flow-2019-Leva'!H143:H143</f>
        <v>0</v>
      </c>
      <c r="I143" s="416">
        <f>+'Cash-Flow-2019-Leva'!I143:I143</f>
        <v>0</v>
      </c>
      <c r="J143" s="49"/>
      <c r="K143" s="49"/>
      <c r="L143" s="432" t="str">
        <f>+'Cash-Flow-2019-Leva'!L143:O143</f>
        <v>име и фамилия</v>
      </c>
      <c r="M143" s="416"/>
      <c r="N143" s="417"/>
      <c r="O143" s="417"/>
      <c r="P143" s="417"/>
      <c r="Q143" s="47"/>
      <c r="R143" s="230"/>
      <c r="S143" s="230"/>
      <c r="T143" s="230"/>
      <c r="U143" s="230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3.5" thickBot="1" x14ac:dyDescent="0.25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A144" s="4"/>
    </row>
    <row r="145" spans="1:27" s="3" customFormat="1" ht="15.75" customHeight="1" x14ac:dyDescent="0.25">
      <c r="A145" s="10"/>
      <c r="B145" s="492" t="s">
        <v>282</v>
      </c>
      <c r="C145" s="493"/>
      <c r="D145" s="494"/>
      <c r="E145" s="104"/>
      <c r="F145" s="503" t="str">
        <f>+IF(+F148=0,"O K","НЕРАВНЕНИЕ!")</f>
        <v>O K</v>
      </c>
      <c r="G145" s="504" t="str">
        <f>+IF(+G148=0,"O K","НЕРАВНЕНИЕ!")</f>
        <v>O K</v>
      </c>
      <c r="H145" s="104"/>
      <c r="I145" s="499" t="str">
        <f>+IF(+I148=0,"O K","НЕРАВНЕНИЕ!")</f>
        <v>O K</v>
      </c>
      <c r="J145" s="500" t="str">
        <f>+IF(+J148=0,"O K","НЕРАВНЕНИЕ!")</f>
        <v>O K</v>
      </c>
      <c r="K145" s="105"/>
      <c r="L145" s="495" t="str">
        <f>+IF(+L148=0,"O K","НЕРАВНЕНИЕ!")</f>
        <v>O K</v>
      </c>
      <c r="M145" s="496" t="str">
        <f>+IF(+M148=0,"O K","НЕРАВНЕНИЕ!")</f>
        <v>O K</v>
      </c>
      <c r="N145" s="106"/>
      <c r="O145" s="507" t="str">
        <f>+IF(+O148=0,"O K","НЕРАВНЕНИЕ!")</f>
        <v>O K</v>
      </c>
      <c r="P145" s="413" t="str">
        <f>+IF(+P148=0,"O K","НЕРАВНЕНИЕ!")</f>
        <v>O K</v>
      </c>
      <c r="Q145" s="10"/>
      <c r="R145" s="231"/>
      <c r="S145" s="231"/>
      <c r="T145" s="231"/>
      <c r="U145" s="10"/>
      <c r="AA145" s="4"/>
    </row>
    <row r="146" spans="1:27" s="3" customFormat="1" ht="15.75" customHeight="1" thickBot="1" x14ac:dyDescent="0.3">
      <c r="A146" s="10"/>
      <c r="B146" s="492" t="s">
        <v>283</v>
      </c>
      <c r="C146" s="493"/>
      <c r="D146" s="494"/>
      <c r="E146" s="104"/>
      <c r="F146" s="503" t="str">
        <f>+IF(+F149=0,"O K","НЕРАВНЕНИЕ!")</f>
        <v>O K</v>
      </c>
      <c r="G146" s="504" t="str">
        <f>+IF(+G149=0,"O K","НЕРАВНЕНИЕ!")</f>
        <v>O K</v>
      </c>
      <c r="H146" s="104"/>
      <c r="I146" s="499" t="str">
        <f>+IF(+I149=0,"O K","НЕРАВНЕНИЕ!")</f>
        <v>O K</v>
      </c>
      <c r="J146" s="500" t="str">
        <f>+IF(+J149=0,"O K","НЕРАВНЕНИЕ!")</f>
        <v>O K</v>
      </c>
      <c r="K146" s="105"/>
      <c r="L146" s="495" t="str">
        <f>+IF(+L149=0,"O K","НЕРАВНЕНИЕ!")</f>
        <v>O K</v>
      </c>
      <c r="M146" s="496" t="str">
        <f>+IF(+M149=0,"O K","НЕРАВНЕНИЕ!")</f>
        <v>O K</v>
      </c>
      <c r="N146" s="106"/>
      <c r="O146" s="508" t="str">
        <f>+IF(+O149=0,"O K","НЕРАВНЕНИЕ!")</f>
        <v>O K</v>
      </c>
      <c r="P146" s="414" t="str">
        <f>+IF(+P149=0,"O K","НЕРАВНЕНИЕ!")</f>
        <v>O K</v>
      </c>
      <c r="Q146" s="10"/>
      <c r="R146" s="231"/>
      <c r="S146" s="231"/>
      <c r="T146" s="231"/>
      <c r="U146" s="10"/>
      <c r="AA146" s="4"/>
    </row>
    <row r="147" spans="1:27" s="3" customFormat="1" ht="13.5" thickBot="1" x14ac:dyDescent="0.25">
      <c r="A147" s="10"/>
      <c r="B147" s="10"/>
      <c r="C147" s="10"/>
      <c r="D147" s="10"/>
      <c r="E147" s="106"/>
      <c r="F147" s="106"/>
      <c r="G147" s="106"/>
      <c r="H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A147" s="4"/>
    </row>
    <row r="148" spans="1:27" s="3" customFormat="1" ht="15.75" x14ac:dyDescent="0.25">
      <c r="A148" s="10"/>
      <c r="B148" s="492" t="s">
        <v>280</v>
      </c>
      <c r="C148" s="493"/>
      <c r="D148" s="494"/>
      <c r="E148" s="104"/>
      <c r="F148" s="505">
        <f>+ROUND(+F85+F86,0)</f>
        <v>0</v>
      </c>
      <c r="G148" s="506">
        <f>+ROUND(+G85+G86,0)</f>
        <v>0</v>
      </c>
      <c r="H148" s="104"/>
      <c r="I148" s="501">
        <f>+ROUND(+I85+I86,0)</f>
        <v>0</v>
      </c>
      <c r="J148" s="502">
        <f>+ROUND(+J85+J86,0)</f>
        <v>0</v>
      </c>
      <c r="K148" s="105"/>
      <c r="L148" s="497">
        <f>+ROUND(+L85+L86,0)</f>
        <v>0</v>
      </c>
      <c r="M148" s="498">
        <f>+ROUND(+M85+M86,0)</f>
        <v>0</v>
      </c>
      <c r="N148" s="106"/>
      <c r="O148" s="509">
        <f>+ROUND(+O85+O86,0)</f>
        <v>0</v>
      </c>
      <c r="P148" s="413">
        <f>+ROUND(+P85+P86,0)</f>
        <v>0</v>
      </c>
      <c r="Q148" s="10"/>
      <c r="R148" s="230"/>
      <c r="S148" s="230"/>
      <c r="T148" s="230"/>
      <c r="U148" s="10"/>
      <c r="AA148" s="4"/>
    </row>
    <row r="149" spans="1:27" s="3" customFormat="1" ht="16.5" thickBot="1" x14ac:dyDescent="0.3">
      <c r="A149" s="10"/>
      <c r="B149" s="492" t="s">
        <v>281</v>
      </c>
      <c r="C149" s="493"/>
      <c r="D149" s="494"/>
      <c r="E149" s="104"/>
      <c r="F149" s="505">
        <f>ROUND(SUM(+F85+F103+F122+F129+F131+F132)-F133,0)</f>
        <v>0</v>
      </c>
      <c r="G149" s="506">
        <f>ROUND(SUM(+G85+G103+G122+G129+G131+G132)-G133,0)</f>
        <v>0</v>
      </c>
      <c r="H149" s="104"/>
      <c r="I149" s="501">
        <f>ROUND(SUM(+I85+I103+I122+I129+I131+I132)-I133,0)</f>
        <v>0</v>
      </c>
      <c r="J149" s="502">
        <f>ROUND(SUM(+J85+J103+J122+J129+J131+J132)-J133,0)</f>
        <v>0</v>
      </c>
      <c r="K149" s="105"/>
      <c r="L149" s="497">
        <f>ROUND(SUM(+L85+L103+L122+L129+L131+L132)-L133,0)</f>
        <v>0</v>
      </c>
      <c r="M149" s="498">
        <f>ROUND(SUM(+M85+M103+M122+M129+M131+M132)-M133,0)</f>
        <v>0</v>
      </c>
      <c r="N149" s="106"/>
      <c r="O149" s="510">
        <f>ROUND(SUM(+O85+O103+O122+O129+O131+O132)-O133,0)</f>
        <v>0</v>
      </c>
      <c r="P149" s="414">
        <f>ROUND(SUM(+P85+P103+P122+P129+P131+P132)-P133,0)</f>
        <v>0</v>
      </c>
      <c r="Q149" s="10"/>
      <c r="R149" s="230"/>
      <c r="S149" s="230"/>
      <c r="T149" s="230"/>
      <c r="U149" s="10"/>
      <c r="AA149" s="4"/>
    </row>
    <row r="150" spans="1:27" s="3" customFormat="1" ht="13.5" thickBot="1" x14ac:dyDescent="0.25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0"/>
      <c r="S150" s="230"/>
      <c r="T150" s="230"/>
      <c r="U150" s="10"/>
      <c r="AA150" s="4"/>
    </row>
    <row r="151" spans="1:27" s="3" customFormat="1" ht="18" customHeight="1" x14ac:dyDescent="0.25">
      <c r="A151" s="122"/>
      <c r="B151" s="195" t="s">
        <v>294</v>
      </c>
      <c r="C151" s="199"/>
      <c r="D151" s="123"/>
      <c r="E151" s="10"/>
      <c r="F151" s="120">
        <f>+IF(AND(+(F84-F128)&lt;&gt;0,+'Cash-Flow-2019-Leva'!F85+'Cash-Flow-2019-Leva'!F86=0),+(F84-F128),0)</f>
        <v>0</v>
      </c>
      <c r="G151" s="119">
        <f>+IF(AND(+(G84-G128)&lt;&gt;0,+'Cash-Flow-2019-Leva'!G85+'Cash-Flow-2019-Leva'!G86=0),+(G84-G128),0)</f>
        <v>0</v>
      </c>
      <c r="H151" s="10"/>
      <c r="I151" s="120">
        <f>+IF(AND(+(I84-I128)&lt;&gt;0,+'Cash-Flow-2019-Leva'!I85+'Cash-Flow-2019-Leva'!I86=0),+(I84-I128),0)</f>
        <v>0</v>
      </c>
      <c r="J151" s="119">
        <f>+IF(AND(+(J84-J128)&lt;&gt;0,+'Cash-Flow-2019-Leva'!J85+'Cash-Flow-2019-Leva'!J86=0),+(J84-J128),0)</f>
        <v>0</v>
      </c>
      <c r="K151" s="10"/>
      <c r="L151" s="120">
        <f>+IF(AND(+(L84-L128)&lt;&gt;0,+'Cash-Flow-2019-Leva'!L85+'Cash-Flow-2019-Leva'!L86=0),+(L84-L128),0)</f>
        <v>0</v>
      </c>
      <c r="M151" s="119">
        <f>+IF(AND(+(M84-M128)&lt;&gt;0,+'Cash-Flow-2019-Leva'!M85+'Cash-Flow-2019-Leva'!M86=0),+(M84-M128),0)</f>
        <v>0</v>
      </c>
      <c r="N151" s="10"/>
      <c r="O151" s="511">
        <f>+IF(AND(+(O84-O128)&lt;&gt;0,+'Cash-Flow-2019-Leva'!O85+'Cash-Flow-2019-Leva'!O86=0),+(O84-O128),0)</f>
        <v>0</v>
      </c>
      <c r="P151" s="512">
        <f>+IF(AND(+(P84-P128)&lt;&gt;0,+'Cash-Flow-2019-Leva'!P85+'Cash-Flow-2019-Leva'!P86=0),+(P84-P128),0)</f>
        <v>0</v>
      </c>
      <c r="Q151" s="10"/>
      <c r="R151" s="230"/>
      <c r="S151" s="230"/>
      <c r="T151" s="230"/>
      <c r="U151" s="10"/>
      <c r="AA151" s="4"/>
    </row>
    <row r="152" spans="1:27" s="3" customFormat="1" ht="18" customHeight="1" thickBot="1" x14ac:dyDescent="0.3">
      <c r="A152" s="468" t="s">
        <v>295</v>
      </c>
      <c r="B152" s="194"/>
      <c r="C152" s="194"/>
      <c r="D152" s="124"/>
      <c r="E152" s="10"/>
      <c r="F152" s="355"/>
      <c r="G152" s="121"/>
      <c r="H152" s="10"/>
      <c r="I152" s="355"/>
      <c r="J152" s="121"/>
      <c r="K152" s="10"/>
      <c r="L152" s="355"/>
      <c r="M152" s="121"/>
      <c r="N152" s="10"/>
      <c r="O152" s="513"/>
      <c r="P152" s="514"/>
      <c r="Q152" s="10"/>
      <c r="R152" s="230"/>
      <c r="S152" s="230"/>
      <c r="T152" s="230"/>
      <c r="U152" s="10"/>
      <c r="AA152" s="4"/>
    </row>
    <row r="153" spans="1:27" s="3" customFormat="1" ht="12.75" x14ac:dyDescent="0.2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0"/>
      <c r="S153" s="230"/>
      <c r="T153" s="230"/>
      <c r="U153" s="10"/>
      <c r="AA153" s="4"/>
    </row>
    <row r="154" spans="1:27" s="3" customFormat="1" ht="12.75" x14ac:dyDescent="0.2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A154" s="4"/>
    </row>
    <row r="155" spans="1:27" s="3" customFormat="1" ht="12.75" x14ac:dyDescent="0.2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A155" s="4"/>
    </row>
    <row r="156" spans="1:27" s="3" customFormat="1" ht="12.75" x14ac:dyDescent="0.2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A156" s="4"/>
    </row>
    <row r="157" spans="1:27" s="3" customFormat="1" ht="12.75" x14ac:dyDescent="0.2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A157" s="4"/>
    </row>
    <row r="158" spans="1:27" s="3" customFormat="1" ht="12.75" x14ac:dyDescent="0.2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A158" s="4"/>
    </row>
    <row r="159" spans="1:27" s="3" customFormat="1" ht="12.75" x14ac:dyDescent="0.2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A159" s="4"/>
    </row>
    <row r="160" spans="1:27" s="3" customFormat="1" ht="12.75" x14ac:dyDescent="0.2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A160" s="4"/>
    </row>
    <row r="161" spans="1:27" s="3" customFormat="1" ht="12.75" x14ac:dyDescent="0.2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A161" s="4"/>
    </row>
    <row r="162" spans="1:27" s="3" customFormat="1" ht="12.75" x14ac:dyDescent="0.2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A162" s="4"/>
    </row>
    <row r="163" spans="1:27" s="3" customFormat="1" ht="12.75" x14ac:dyDescent="0.2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A163" s="4"/>
    </row>
    <row r="164" spans="1:27" s="3" customFormat="1" ht="12.75" x14ac:dyDescent="0.2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A164" s="4"/>
    </row>
    <row r="165" spans="1:27" s="3" customFormat="1" ht="12.75" x14ac:dyDescent="0.2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A165" s="4"/>
    </row>
    <row r="166" spans="1:27" s="3" customFormat="1" ht="12.75" x14ac:dyDescent="0.2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A166" s="4"/>
    </row>
    <row r="167" spans="1:27" s="3" customFormat="1" ht="12.75" x14ac:dyDescent="0.2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A167" s="4"/>
    </row>
    <row r="168" spans="1:27" s="3" customFormat="1" ht="12.75" x14ac:dyDescent="0.2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A168" s="4"/>
    </row>
    <row r="169" spans="1:27" s="3" customFormat="1" ht="12.75" x14ac:dyDescent="0.2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A169" s="4"/>
    </row>
    <row r="170" spans="1:27" s="3" customFormat="1" ht="12.75" x14ac:dyDescent="0.2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A170" s="4"/>
    </row>
    <row r="171" spans="1:27" s="3" customFormat="1" ht="12.75" x14ac:dyDescent="0.2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A171" s="4"/>
    </row>
    <row r="172" spans="1:27" s="3" customFormat="1" ht="12.75" x14ac:dyDescent="0.2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A172" s="4"/>
    </row>
    <row r="173" spans="1:27" s="3" customFormat="1" ht="12.75" x14ac:dyDescent="0.2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A173" s="4"/>
    </row>
    <row r="174" spans="1:27" s="3" customFormat="1" ht="12.75" x14ac:dyDescent="0.2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A174" s="4"/>
    </row>
    <row r="175" spans="1:27" s="3" customFormat="1" ht="12.75" x14ac:dyDescent="0.2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A175" s="4"/>
    </row>
    <row r="176" spans="1:27" s="3" customFormat="1" ht="12.75" x14ac:dyDescent="0.2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A176" s="4"/>
    </row>
    <row r="177" spans="1:27" s="3" customFormat="1" ht="12.75" x14ac:dyDescent="0.2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A177" s="4"/>
    </row>
    <row r="178" spans="1:27" s="3" customFormat="1" ht="12.75" x14ac:dyDescent="0.2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A178" s="4"/>
    </row>
    <row r="179" spans="1:27" s="3" customFormat="1" ht="12.75" x14ac:dyDescent="0.2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A179" s="4"/>
    </row>
    <row r="180" spans="1:27" s="3" customFormat="1" ht="12.75" x14ac:dyDescent="0.2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A180" s="4"/>
    </row>
    <row r="181" spans="1:27" s="3" customFormat="1" ht="12.75" x14ac:dyDescent="0.2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A181" s="4"/>
    </row>
    <row r="182" spans="1:27" s="3" customFormat="1" ht="12.75" x14ac:dyDescent="0.2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A182" s="4"/>
    </row>
    <row r="183" spans="1:27" s="3" customFormat="1" ht="12.75" x14ac:dyDescent="0.2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A183" s="4"/>
    </row>
    <row r="184" spans="1:27" s="3" customFormat="1" ht="12.75" x14ac:dyDescent="0.2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A184" s="4"/>
    </row>
    <row r="185" spans="1:27" s="3" customFormat="1" ht="12.75" x14ac:dyDescent="0.2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A185" s="4"/>
    </row>
    <row r="186" spans="1:27" s="3" customFormat="1" ht="12.75" x14ac:dyDescent="0.2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A186" s="4"/>
    </row>
    <row r="187" spans="1:27" s="3" customFormat="1" ht="12.75" x14ac:dyDescent="0.2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A187" s="4"/>
    </row>
    <row r="188" spans="1:27" s="3" customFormat="1" ht="12.75" x14ac:dyDescent="0.2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A188" s="4"/>
    </row>
    <row r="189" spans="1:27" s="3" customFormat="1" ht="12.75" x14ac:dyDescent="0.2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A189" s="4"/>
    </row>
    <row r="190" spans="1:27" s="3" customFormat="1" ht="12.75" x14ac:dyDescent="0.2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A190" s="4"/>
    </row>
    <row r="191" spans="1:27" s="3" customFormat="1" ht="12.75" x14ac:dyDescent="0.2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A191" s="4"/>
    </row>
    <row r="192" spans="1:27" s="3" customFormat="1" ht="12.75" x14ac:dyDescent="0.2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A192" s="4"/>
    </row>
    <row r="193" spans="1:27" s="3" customFormat="1" ht="12.75" x14ac:dyDescent="0.2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A193" s="4"/>
    </row>
    <row r="194" spans="1:27" s="3" customFormat="1" ht="12.75" x14ac:dyDescent="0.2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A194" s="4"/>
    </row>
    <row r="195" spans="1:27" s="3" customFormat="1" ht="12.75" x14ac:dyDescent="0.2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A195" s="4"/>
    </row>
    <row r="196" spans="1:27" s="3" customFormat="1" ht="12.75" x14ac:dyDescent="0.2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A196" s="4"/>
    </row>
    <row r="197" spans="1:27" s="3" customFormat="1" ht="12.75" x14ac:dyDescent="0.2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A197" s="4"/>
    </row>
    <row r="198" spans="1:27" s="3" customFormat="1" ht="12.75" x14ac:dyDescent="0.2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A198" s="4"/>
    </row>
    <row r="199" spans="1:27" s="3" customFormat="1" ht="12.75" x14ac:dyDescent="0.2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A199" s="4"/>
    </row>
    <row r="200" spans="1:27" s="3" customFormat="1" ht="12.75" x14ac:dyDescent="0.2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A200" s="4"/>
    </row>
    <row r="201" spans="1:27" s="3" customFormat="1" ht="12.75" x14ac:dyDescent="0.2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A201" s="4"/>
    </row>
    <row r="202" spans="1:27" s="3" customFormat="1" ht="12.75" x14ac:dyDescent="0.2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A202" s="4"/>
    </row>
    <row r="203" spans="1:27" s="3" customFormat="1" ht="12.75" x14ac:dyDescent="0.2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A203" s="4"/>
    </row>
    <row r="204" spans="1:27" s="3" customFormat="1" ht="12.75" x14ac:dyDescent="0.2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A204" s="4"/>
    </row>
    <row r="205" spans="1:27" s="3" customFormat="1" ht="12.75" x14ac:dyDescent="0.2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A205" s="4"/>
    </row>
    <row r="206" spans="1:27" s="3" customFormat="1" ht="12.75" x14ac:dyDescent="0.2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A206" s="4"/>
    </row>
    <row r="207" spans="1:27" s="3" customFormat="1" ht="12.75" x14ac:dyDescent="0.2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A207" s="4"/>
    </row>
    <row r="208" spans="1:27" s="3" customFormat="1" ht="12.75" x14ac:dyDescent="0.2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A208" s="4"/>
    </row>
    <row r="209" spans="1:27" s="3" customFormat="1" ht="12.75" x14ac:dyDescent="0.2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A209" s="4"/>
    </row>
    <row r="210" spans="1:27" s="3" customFormat="1" ht="12.75" x14ac:dyDescent="0.2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A210" s="4"/>
    </row>
    <row r="211" spans="1:27" s="3" customFormat="1" ht="12.75" x14ac:dyDescent="0.2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A211" s="4"/>
    </row>
    <row r="212" spans="1:27" s="3" customFormat="1" ht="12.75" x14ac:dyDescent="0.2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A212" s="4"/>
    </row>
    <row r="213" spans="1:27" s="3" customFormat="1" ht="12.75" x14ac:dyDescent="0.2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A213" s="4"/>
    </row>
    <row r="214" spans="1:27" s="3" customFormat="1" ht="12.75" x14ac:dyDescent="0.2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A214" s="4"/>
    </row>
    <row r="215" spans="1:27" s="3" customFormat="1" ht="12.75" x14ac:dyDescent="0.2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A215" s="4"/>
    </row>
    <row r="216" spans="1:27" s="3" customFormat="1" ht="12.75" x14ac:dyDescent="0.2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A216" s="4"/>
    </row>
    <row r="217" spans="1:27" s="3" customFormat="1" ht="12.75" x14ac:dyDescent="0.2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A217" s="4"/>
    </row>
  </sheetData>
  <sheetProtection password="889B" sheet="1"/>
  <mergeCells count="15">
    <mergeCell ref="S1:T1"/>
    <mergeCell ref="B2:F2"/>
    <mergeCell ref="B3:F3"/>
    <mergeCell ref="H3:K3"/>
    <mergeCell ref="M3:P3"/>
    <mergeCell ref="B135:D135"/>
    <mergeCell ref="B84:D84"/>
    <mergeCell ref="D5:L5"/>
    <mergeCell ref="B1:F1"/>
    <mergeCell ref="I1:J1"/>
    <mergeCell ref="R5:T5"/>
    <mergeCell ref="D6:L6"/>
    <mergeCell ref="R6:T6"/>
    <mergeCell ref="D8:L8"/>
    <mergeCell ref="R8:T8"/>
  </mergeCells>
  <conditionalFormatting sqref="F135:G136 I135:J141 F84:G84 I84:J84 F139:G141">
    <cfRule type="cellIs" dxfId="60" priority="103" stopIfTrue="1" operator="notEqual">
      <formula>0</formula>
    </cfRule>
  </conditionalFormatting>
  <conditionalFormatting sqref="B135:B141">
    <cfRule type="cellIs" dxfId="59" priority="82" operator="equal">
      <formula>0</formula>
    </cfRule>
    <cfRule type="cellIs" dxfId="58" priority="101" stopIfTrue="1" operator="notEqual">
      <formula>0</formula>
    </cfRule>
  </conditionalFormatting>
  <conditionalFormatting sqref="F145:G146">
    <cfRule type="cellIs" dxfId="57" priority="90" stopIfTrue="1" operator="equal">
      <formula>"НЕРАВНЕНИЕ!"</formula>
    </cfRule>
    <cfRule type="cellIs" priority="91" stopIfTrue="1" operator="equal">
      <formula>"НЕРАВНЕНИЕ!"</formula>
    </cfRule>
  </conditionalFormatting>
  <conditionalFormatting sqref="O145:O146 I145:J146">
    <cfRule type="cellIs" dxfId="56" priority="89" stopIfTrue="1" operator="equal">
      <formula>"НЕРАВНЕНИЕ!"</formula>
    </cfRule>
  </conditionalFormatting>
  <conditionalFormatting sqref="L145:L146 N145:N146">
    <cfRule type="cellIs" dxfId="55" priority="88" stopIfTrue="1" operator="equal">
      <formula>"НЕРАВНЕНИЕ!"</formula>
    </cfRule>
  </conditionalFormatting>
  <conditionalFormatting sqref="F148:G149">
    <cfRule type="cellIs" dxfId="54" priority="86" stopIfTrue="1" operator="equal">
      <formula>"НЕРАВНЕНИЕ !"</formula>
    </cfRule>
    <cfRule type="cellIs" priority="87" stopIfTrue="1" operator="equal">
      <formula>"НЕРАВНЕНИЕ !"</formula>
    </cfRule>
  </conditionalFormatting>
  <conditionalFormatting sqref="O148:O149 I148:J149">
    <cfRule type="cellIs" dxfId="53" priority="85" stopIfTrue="1" operator="equal">
      <formula>"НЕРАВНЕНИЕ !"</formula>
    </cfRule>
  </conditionalFormatting>
  <conditionalFormatting sqref="L148:L149 N148:N149">
    <cfRule type="cellIs" dxfId="52" priority="84" stopIfTrue="1" operator="equal">
      <formula>"НЕРАВНЕНИЕ !"</formula>
    </cfRule>
  </conditionalFormatting>
  <conditionalFormatting sqref="L148:L149 O148:O149 F148:G149 I148:J149">
    <cfRule type="cellIs" dxfId="51" priority="83" operator="notEqual">
      <formula>0</formula>
    </cfRule>
  </conditionalFormatting>
  <conditionalFormatting sqref="L84">
    <cfRule type="cellIs" dxfId="50" priority="76" stopIfTrue="1" operator="notEqual">
      <formula>0</formula>
    </cfRule>
  </conditionalFormatting>
  <conditionalFormatting sqref="O84">
    <cfRule type="cellIs" dxfId="49" priority="75" stopIfTrue="1" operator="notEqual">
      <formula>0</formula>
    </cfRule>
  </conditionalFormatting>
  <conditionalFormatting sqref="L135:L141">
    <cfRule type="cellIs" dxfId="48" priority="80" stopIfTrue="1" operator="notEqual">
      <formula>0</formula>
    </cfRule>
  </conditionalFormatting>
  <conditionalFormatting sqref="O135:O141">
    <cfRule type="cellIs" dxfId="47" priority="79" stopIfTrue="1" operator="notEqual">
      <formula>0</formula>
    </cfRule>
  </conditionalFormatting>
  <conditionalFormatting sqref="F151">
    <cfRule type="cellIs" dxfId="46" priority="72" operator="equal">
      <formula>0</formula>
    </cfRule>
  </conditionalFormatting>
  <conditionalFormatting sqref="G151">
    <cfRule type="cellIs" dxfId="45" priority="67" operator="equal">
      <formula>0</formula>
    </cfRule>
  </conditionalFormatting>
  <conditionalFormatting sqref="I151">
    <cfRule type="cellIs" dxfId="44" priority="66" operator="equal">
      <formula>0</formula>
    </cfRule>
  </conditionalFormatting>
  <conditionalFormatting sqref="J151">
    <cfRule type="cellIs" dxfId="43" priority="65" operator="equal">
      <formula>0</formula>
    </cfRule>
  </conditionalFormatting>
  <conditionalFormatting sqref="L151">
    <cfRule type="cellIs" dxfId="42" priority="64" operator="equal">
      <formula>0</formula>
    </cfRule>
  </conditionalFormatting>
  <conditionalFormatting sqref="O151">
    <cfRule type="cellIs" dxfId="41" priority="63" operator="equal">
      <formula>0</formula>
    </cfRule>
  </conditionalFormatting>
  <conditionalFormatting sqref="M135:M141 M84">
    <cfRule type="cellIs" dxfId="40" priority="51" stopIfTrue="1" operator="notEqual">
      <formula>0</formula>
    </cfRule>
  </conditionalFormatting>
  <conditionalFormatting sqref="M145:M146">
    <cfRule type="cellIs" dxfId="39" priority="50" stopIfTrue="1" operator="equal">
      <formula>"НЕРАВНЕНИЕ!"</formula>
    </cfRule>
  </conditionalFormatting>
  <conditionalFormatting sqref="M148:M149">
    <cfRule type="cellIs" dxfId="38" priority="49" stopIfTrue="1" operator="equal">
      <formula>"НЕРАВНЕНИЕ !"</formula>
    </cfRule>
  </conditionalFormatting>
  <conditionalFormatting sqref="M148:M149">
    <cfRule type="cellIs" dxfId="37" priority="48" operator="notEqual">
      <formula>0</formula>
    </cfRule>
  </conditionalFormatting>
  <conditionalFormatting sqref="M151">
    <cfRule type="cellIs" dxfId="36" priority="47" operator="equal">
      <formula>0</formula>
    </cfRule>
  </conditionalFormatting>
  <conditionalFormatting sqref="P135:P141 P84">
    <cfRule type="cellIs" dxfId="35" priority="45" stopIfTrue="1" operator="notEqual">
      <formula>0</formula>
    </cfRule>
  </conditionalFormatting>
  <conditionalFormatting sqref="P145:P146">
    <cfRule type="cellIs" dxfId="34" priority="44" stopIfTrue="1" operator="equal">
      <formula>"НЕРАВНЕНИЕ!"</formula>
    </cfRule>
  </conditionalFormatting>
  <conditionalFormatting sqref="P148:P149">
    <cfRule type="cellIs" dxfId="33" priority="43" stopIfTrue="1" operator="equal">
      <formula>"НЕРАВНЕНИЕ !"</formula>
    </cfRule>
  </conditionalFormatting>
  <conditionalFormatting sqref="P148:P149">
    <cfRule type="cellIs" dxfId="32" priority="42" operator="notEqual">
      <formula>0</formula>
    </cfRule>
  </conditionalFormatting>
  <conditionalFormatting sqref="P151">
    <cfRule type="cellIs" dxfId="31" priority="41" operator="equal">
      <formula>0</formula>
    </cfRule>
  </conditionalFormatting>
  <conditionalFormatting sqref="L142">
    <cfRule type="cellIs" dxfId="30" priority="39" stopIfTrue="1" operator="notEqual">
      <formula>0</formula>
    </cfRule>
  </conditionalFormatting>
  <conditionalFormatting sqref="O142">
    <cfRule type="cellIs" dxfId="29" priority="38" stopIfTrue="1" operator="notEqual">
      <formula>0</formula>
    </cfRule>
  </conditionalFormatting>
  <conditionalFormatting sqref="M142">
    <cfRule type="cellIs" dxfId="28" priority="37" stopIfTrue="1" operator="notEqual">
      <formula>0</formula>
    </cfRule>
  </conditionalFormatting>
  <conditionalFormatting sqref="P142">
    <cfRule type="cellIs" dxfId="27" priority="34" stopIfTrue="1" operator="notEqual">
      <formula>0</formula>
    </cfRule>
  </conditionalFormatting>
  <conditionalFormatting sqref="B1">
    <cfRule type="cellIs" dxfId="26" priority="33" stopIfTrue="1" operator="equal">
      <formula>0</formula>
    </cfRule>
  </conditionalFormatting>
  <conditionalFormatting sqref="B3">
    <cfRule type="cellIs" dxfId="25" priority="32" stopIfTrue="1" operator="equal">
      <formula>0</formula>
    </cfRule>
  </conditionalFormatting>
  <conditionalFormatting sqref="G2:H2">
    <cfRule type="cellIs" dxfId="24" priority="30" operator="equal">
      <formula>"отчетено НЕРАВНЕНИЕ в таблица 'Status'!"</formula>
    </cfRule>
    <cfRule type="cellIs" dxfId="23" priority="31" operator="equal">
      <formula>0</formula>
    </cfRule>
  </conditionalFormatting>
  <conditionalFormatting sqref="J2">
    <cfRule type="cellIs" dxfId="22" priority="29" operator="notEqual">
      <formula>0</formula>
    </cfRule>
  </conditionalFormatting>
  <conditionalFormatting sqref="M2:N2">
    <cfRule type="cellIs" dxfId="21" priority="28" operator="notEqual">
      <formula>0</formula>
    </cfRule>
  </conditionalFormatting>
  <conditionalFormatting sqref="H1">
    <cfRule type="cellIs" dxfId="20" priority="26" operator="equal">
      <formula>"отчетено НЕРАВНЕНИЕ в таблица 'Status'!"</formula>
    </cfRule>
    <cfRule type="cellIs" dxfId="19" priority="27" operator="equal">
      <formula>0</formula>
    </cfRule>
  </conditionalFormatting>
  <conditionalFormatting sqref="K1">
    <cfRule type="cellIs" dxfId="18" priority="25" operator="notEqual">
      <formula>0</formula>
    </cfRule>
  </conditionalFormatting>
  <conditionalFormatting sqref="M1">
    <cfRule type="cellIs" dxfId="17" priority="24" stopIfTrue="1" operator="equal">
      <formula>0</formula>
    </cfRule>
  </conditionalFormatting>
  <conditionalFormatting sqref="N1">
    <cfRule type="cellIs" dxfId="16" priority="23" operator="notEqual">
      <formula>0</formula>
    </cfRule>
  </conditionalFormatting>
  <conditionalFormatting sqref="P1">
    <cfRule type="cellIs" dxfId="15" priority="22" stopIfTrue="1" operator="equal">
      <formula>0</formula>
    </cfRule>
  </conditionalFormatting>
  <conditionalFormatting sqref="S1:T1">
    <cfRule type="cellIs" dxfId="14" priority="18" stopIfTrue="1" operator="between">
      <formula>1000000000000</formula>
      <formula>9999999999999990</formula>
    </cfRule>
    <cfRule type="cellIs" dxfId="13" priority="19" stopIfTrue="1" operator="between">
      <formula>10000000000</formula>
      <formula>999999999999</formula>
    </cfRule>
    <cfRule type="cellIs" dxfId="12" priority="20" stopIfTrue="1" operator="between">
      <formula>1000000</formula>
      <formula>99999999</formula>
    </cfRule>
    <cfRule type="cellIs" dxfId="11" priority="21" stopIfTrue="1" operator="between">
      <formula>100</formula>
      <formula>9999</formula>
    </cfRule>
  </conditionalFormatting>
  <conditionalFormatting sqref="B84">
    <cfRule type="cellIs" dxfId="10" priority="10" operator="equal">
      <formula>0</formula>
    </cfRule>
    <cfRule type="cellIs" dxfId="9" priority="11" stopIfTrue="1" operator="notEqual">
      <formula>0</formula>
    </cfRule>
  </conditionalFormatting>
  <conditionalFormatting sqref="B127">
    <cfRule type="expression" dxfId="8" priority="9" stopIfTrue="1">
      <formula>$M$1=9900</formula>
    </cfRule>
  </conditionalFormatting>
  <conditionalFormatting sqref="F137:G138">
    <cfRule type="cellIs" dxfId="7" priority="8" stopIfTrue="1" operator="notEqual">
      <formula>0</formula>
    </cfRule>
  </conditionalFormatting>
  <conditionalFormatting sqref="F138">
    <cfRule type="cellIs" dxfId="6" priority="7" stopIfTrue="1" operator="notEqual">
      <formula>0</formula>
    </cfRule>
  </conditionalFormatting>
  <conditionalFormatting sqref="G138">
    <cfRule type="cellIs" dxfId="5" priority="6" stopIfTrue="1" operator="notEqual">
      <formula>0</formula>
    </cfRule>
  </conditionalFormatting>
  <conditionalFormatting sqref="G138">
    <cfRule type="cellIs" dxfId="4" priority="5" stopIfTrue="1" operator="notEqual">
      <formula>0</formula>
    </cfRule>
  </conditionalFormatting>
  <conditionalFormatting sqref="G138">
    <cfRule type="cellIs" dxfId="3" priority="4" stopIfTrue="1" operator="notEqual">
      <formula>0</formula>
    </cfRule>
  </conditionalFormatting>
  <conditionalFormatting sqref="F138">
    <cfRule type="cellIs" dxfId="2" priority="3" stopIfTrue="1" operator="notEqual">
      <formula>0</formula>
    </cfRule>
  </conditionalFormatting>
  <conditionalFormatting sqref="F138">
    <cfRule type="cellIs" dxfId="1" priority="2" stopIfTrue="1" operator="notEqual">
      <formula>0</formula>
    </cfRule>
  </conditionalFormatting>
  <conditionalFormatting sqref="F138">
    <cfRule type="cellIs" dxfId="0" priority="1" stopIfTrue="1" operator="notEqual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ageMargins left="0.15748031496062992" right="0.15748031496062992" top="0.31496062992125984" bottom="0.19685039370078741" header="0.15748031496062992" footer="0.15748031496062992"/>
  <pageSetup paperSize="9" scale="70" orientation="landscape" r:id="rId1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Guidelines</vt:lpstr>
      <vt:lpstr>Cash-Flow-2019-Leva</vt:lpstr>
      <vt:lpstr>Cash-Flow-2019</vt:lpstr>
      <vt:lpstr>'Cash-Flow-2019'!Print_Area</vt:lpstr>
      <vt:lpstr>'Cash-Flow-2019-Leva'!Print_Area</vt:lpstr>
      <vt:lpstr>Guidelines!Print_Area</vt:lpstr>
      <vt:lpstr>'Cash-Flow-2019'!Print_Titles</vt:lpstr>
      <vt:lpstr>'Cash-Flow-2019-Leva'!Print_Titles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 Павлов</dc:creator>
  <cp:lastModifiedBy>KS</cp:lastModifiedBy>
  <cp:lastPrinted>2019-10-23T11:56:42Z</cp:lastPrinted>
  <dcterms:created xsi:type="dcterms:W3CDTF">2015-12-01T07:17:04Z</dcterms:created>
  <dcterms:modified xsi:type="dcterms:W3CDTF">2019-10-23T12:02:59Z</dcterms:modified>
</cp:coreProperties>
</file>